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17895" windowHeight="13230" activeTab="1"/>
  </bookViews>
  <sheets>
    <sheet name="Rekapitulace stavby" sheetId="1" r:id="rId1"/>
    <sheet name="a-a-0 - ZŠ Smetanova 460,..." sheetId="2" r:id="rId2"/>
  </sheets>
  <calcPr calcId="145621"/>
</workbook>
</file>

<file path=xl/calcChain.xml><?xml version="1.0" encoding="utf-8"?>
<calcChain xmlns="http://schemas.openxmlformats.org/spreadsheetml/2006/main">
  <c r="W313" i="2" l="1"/>
  <c r="W312" i="2" s="1"/>
  <c r="BK309" i="2"/>
  <c r="N309" i="2" s="1"/>
  <c r="N105" i="2" s="1"/>
  <c r="N300" i="2"/>
  <c r="N104" i="2" s="1"/>
  <c r="AA270" i="2"/>
  <c r="BK270" i="2"/>
  <c r="N270" i="2" s="1"/>
  <c r="N101" i="2" s="1"/>
  <c r="AY89" i="1"/>
  <c r="AX89" i="1"/>
  <c r="BI314" i="2"/>
  <c r="BH314" i="2"/>
  <c r="BG314" i="2"/>
  <c r="BF314" i="2"/>
  <c r="AA314" i="2"/>
  <c r="AA313" i="2" s="1"/>
  <c r="AA312" i="2" s="1"/>
  <c r="Y314" i="2"/>
  <c r="Y313" i="2" s="1"/>
  <c r="Y312" i="2" s="1"/>
  <c r="W314" i="2"/>
  <c r="BK314" i="2"/>
  <c r="BK313" i="2" s="1"/>
  <c r="N314" i="2"/>
  <c r="BE314" i="2" s="1"/>
  <c r="BI311" i="2"/>
  <c r="BH311" i="2"/>
  <c r="BG311" i="2"/>
  <c r="BF311" i="2"/>
  <c r="BE311" i="2"/>
  <c r="AA311" i="2"/>
  <c r="Y311" i="2"/>
  <c r="W311" i="2"/>
  <c r="BK311" i="2"/>
  <c r="N311" i="2"/>
  <c r="BI310" i="2"/>
  <c r="BH310" i="2"/>
  <c r="BG310" i="2"/>
  <c r="BF310" i="2"/>
  <c r="AA310" i="2"/>
  <c r="AA309" i="2" s="1"/>
  <c r="Y310" i="2"/>
  <c r="Y309" i="2" s="1"/>
  <c r="W310" i="2"/>
  <c r="BK310" i="2"/>
  <c r="N310" i="2"/>
  <c r="BE310" i="2" s="1"/>
  <c r="BI308" i="2"/>
  <c r="BH308" i="2"/>
  <c r="BG308" i="2"/>
  <c r="BF308" i="2"/>
  <c r="BE308" i="2"/>
  <c r="AA308" i="2"/>
  <c r="Y308" i="2"/>
  <c r="W308" i="2"/>
  <c r="BK308" i="2"/>
  <c r="N308" i="2"/>
  <c r="BI307" i="2"/>
  <c r="BH307" i="2"/>
  <c r="BG307" i="2"/>
  <c r="BF307" i="2"/>
  <c r="BE307" i="2"/>
  <c r="AA307" i="2"/>
  <c r="Y307" i="2"/>
  <c r="W307" i="2"/>
  <c r="BK307" i="2"/>
  <c r="N307" i="2"/>
  <c r="BI306" i="2"/>
  <c r="BH306" i="2"/>
  <c r="BG306" i="2"/>
  <c r="BF306" i="2"/>
  <c r="BE306" i="2"/>
  <c r="AA306" i="2"/>
  <c r="Y306" i="2"/>
  <c r="W306" i="2"/>
  <c r="BK306" i="2"/>
  <c r="N306" i="2"/>
  <c r="BI305" i="2"/>
  <c r="BH305" i="2"/>
  <c r="BG305" i="2"/>
  <c r="BF305" i="2"/>
  <c r="BE305" i="2"/>
  <c r="AA305" i="2"/>
  <c r="Y305" i="2"/>
  <c r="W305" i="2"/>
  <c r="BK305" i="2"/>
  <c r="N305" i="2"/>
  <c r="BI304" i="2"/>
  <c r="BH304" i="2"/>
  <c r="BG304" i="2"/>
  <c r="BF304" i="2"/>
  <c r="BE304" i="2"/>
  <c r="AA304" i="2"/>
  <c r="Y304" i="2"/>
  <c r="W304" i="2"/>
  <c r="BK304" i="2"/>
  <c r="N304" i="2"/>
  <c r="BI303" i="2"/>
  <c r="BH303" i="2"/>
  <c r="BG303" i="2"/>
  <c r="BF303" i="2"/>
  <c r="BE303" i="2"/>
  <c r="AA303" i="2"/>
  <c r="Y303" i="2"/>
  <c r="W303" i="2"/>
  <c r="BK303" i="2"/>
  <c r="N303" i="2"/>
  <c r="BI302" i="2"/>
  <c r="BH302" i="2"/>
  <c r="BG302" i="2"/>
  <c r="BF302" i="2"/>
  <c r="BE302" i="2"/>
  <c r="AA302" i="2"/>
  <c r="Y302" i="2"/>
  <c r="W302" i="2"/>
  <c r="BK302" i="2"/>
  <c r="N302" i="2"/>
  <c r="BI301" i="2"/>
  <c r="BH301" i="2"/>
  <c r="BG301" i="2"/>
  <c r="BF301" i="2"/>
  <c r="BE301" i="2"/>
  <c r="AA301" i="2"/>
  <c r="AA300" i="2" s="1"/>
  <c r="Y301" i="2"/>
  <c r="Y300" i="2" s="1"/>
  <c r="W301" i="2"/>
  <c r="W300" i="2" s="1"/>
  <c r="BK301" i="2"/>
  <c r="BK300" i="2" s="1"/>
  <c r="N301" i="2"/>
  <c r="BI299" i="2"/>
  <c r="BH299" i="2"/>
  <c r="BG299" i="2"/>
  <c r="BF299" i="2"/>
  <c r="AA299" i="2"/>
  <c r="Y299" i="2"/>
  <c r="W299" i="2"/>
  <c r="BK299" i="2"/>
  <c r="N299" i="2"/>
  <c r="BE299" i="2" s="1"/>
  <c r="BI298" i="2"/>
  <c r="BH298" i="2"/>
  <c r="BG298" i="2"/>
  <c r="BF298" i="2"/>
  <c r="AA298" i="2"/>
  <c r="Y298" i="2"/>
  <c r="W298" i="2"/>
  <c r="BK298" i="2"/>
  <c r="N298" i="2"/>
  <c r="BE298" i="2" s="1"/>
  <c r="BI297" i="2"/>
  <c r="BH297" i="2"/>
  <c r="BG297" i="2"/>
  <c r="BF297" i="2"/>
  <c r="AA297" i="2"/>
  <c r="Y297" i="2"/>
  <c r="W297" i="2"/>
  <c r="BK297" i="2"/>
  <c r="N297" i="2"/>
  <c r="BE297" i="2" s="1"/>
  <c r="BI296" i="2"/>
  <c r="BH296" i="2"/>
  <c r="BG296" i="2"/>
  <c r="BF296" i="2"/>
  <c r="AA296" i="2"/>
  <c r="Y296" i="2"/>
  <c r="W296" i="2"/>
  <c r="BK296" i="2"/>
  <c r="N296" i="2"/>
  <c r="BE296" i="2" s="1"/>
  <c r="BI295" i="2"/>
  <c r="BH295" i="2"/>
  <c r="BG295" i="2"/>
  <c r="BF295" i="2"/>
  <c r="AA295" i="2"/>
  <c r="Y295" i="2"/>
  <c r="W295" i="2"/>
  <c r="BK295" i="2"/>
  <c r="N295" i="2"/>
  <c r="BE295" i="2" s="1"/>
  <c r="BI294" i="2"/>
  <c r="BH294" i="2"/>
  <c r="BG294" i="2"/>
  <c r="BF294" i="2"/>
  <c r="AA294" i="2"/>
  <c r="Y294" i="2"/>
  <c r="W294" i="2"/>
  <c r="BK294" i="2"/>
  <c r="N294" i="2"/>
  <c r="BE294" i="2" s="1"/>
  <c r="BI293" i="2"/>
  <c r="BH293" i="2"/>
  <c r="BG293" i="2"/>
  <c r="BF293" i="2"/>
  <c r="AA293" i="2"/>
  <c r="Y293" i="2"/>
  <c r="W293" i="2"/>
  <c r="BK293" i="2"/>
  <c r="N293" i="2"/>
  <c r="BE293" i="2" s="1"/>
  <c r="BI292" i="2"/>
  <c r="BH292" i="2"/>
  <c r="BG292" i="2"/>
  <c r="BF292" i="2"/>
  <c r="AA292" i="2"/>
  <c r="Y292" i="2"/>
  <c r="W292" i="2"/>
  <c r="BK292" i="2"/>
  <c r="N292" i="2"/>
  <c r="BE292" i="2" s="1"/>
  <c r="BI291" i="2"/>
  <c r="BH291" i="2"/>
  <c r="BG291" i="2"/>
  <c r="BF291" i="2"/>
  <c r="AA291" i="2"/>
  <c r="Y291" i="2"/>
  <c r="W291" i="2"/>
  <c r="BK291" i="2"/>
  <c r="N291" i="2"/>
  <c r="BE291" i="2" s="1"/>
  <c r="BI290" i="2"/>
  <c r="BH290" i="2"/>
  <c r="BG290" i="2"/>
  <c r="BF290" i="2"/>
  <c r="AA290" i="2"/>
  <c r="Y290" i="2"/>
  <c r="W290" i="2"/>
  <c r="BK290" i="2"/>
  <c r="N290" i="2"/>
  <c r="BE290" i="2" s="1"/>
  <c r="BI289" i="2"/>
  <c r="BH289" i="2"/>
  <c r="BG289" i="2"/>
  <c r="BF289" i="2"/>
  <c r="AA289" i="2"/>
  <c r="Y289" i="2"/>
  <c r="W289" i="2"/>
  <c r="BK289" i="2"/>
  <c r="N289" i="2"/>
  <c r="BE289" i="2" s="1"/>
  <c r="BI288" i="2"/>
  <c r="BH288" i="2"/>
  <c r="BG288" i="2"/>
  <c r="BF288" i="2"/>
  <c r="AA288" i="2"/>
  <c r="Y288" i="2"/>
  <c r="W288" i="2"/>
  <c r="W286" i="2" s="1"/>
  <c r="BK288" i="2"/>
  <c r="N288" i="2"/>
  <c r="BE288" i="2" s="1"/>
  <c r="BI287" i="2"/>
  <c r="BH287" i="2"/>
  <c r="BG287" i="2"/>
  <c r="BF287" i="2"/>
  <c r="AA287" i="2"/>
  <c r="AA286" i="2" s="1"/>
  <c r="Y287" i="2"/>
  <c r="Y286" i="2" s="1"/>
  <c r="W287" i="2"/>
  <c r="BK287" i="2"/>
  <c r="BK286" i="2" s="1"/>
  <c r="N286" i="2" s="1"/>
  <c r="N103" i="2" s="1"/>
  <c r="N287" i="2"/>
  <c r="BE287" i="2" s="1"/>
  <c r="BI285" i="2"/>
  <c r="BH285" i="2"/>
  <c r="BG285" i="2"/>
  <c r="BF285" i="2"/>
  <c r="AA285" i="2"/>
  <c r="Y285" i="2"/>
  <c r="W285" i="2"/>
  <c r="BK285" i="2"/>
  <c r="N285" i="2"/>
  <c r="BE285" i="2" s="1"/>
  <c r="BI284" i="2"/>
  <c r="BH284" i="2"/>
  <c r="BG284" i="2"/>
  <c r="BF284" i="2"/>
  <c r="BE284" i="2"/>
  <c r="AA284" i="2"/>
  <c r="Y284" i="2"/>
  <c r="W284" i="2"/>
  <c r="BK284" i="2"/>
  <c r="N284" i="2"/>
  <c r="BI283" i="2"/>
  <c r="BH283" i="2"/>
  <c r="BG283" i="2"/>
  <c r="BF283" i="2"/>
  <c r="AA283" i="2"/>
  <c r="Y283" i="2"/>
  <c r="W283" i="2"/>
  <c r="BK283" i="2"/>
  <c r="N283" i="2"/>
  <c r="BE283" i="2" s="1"/>
  <c r="BI282" i="2"/>
  <c r="BH282" i="2"/>
  <c r="BG282" i="2"/>
  <c r="BF282" i="2"/>
  <c r="BE282" i="2"/>
  <c r="AA282" i="2"/>
  <c r="Y282" i="2"/>
  <c r="W282" i="2"/>
  <c r="BK282" i="2"/>
  <c r="N282" i="2"/>
  <c r="BI281" i="2"/>
  <c r="BH281" i="2"/>
  <c r="BG281" i="2"/>
  <c r="BF281" i="2"/>
  <c r="AA281" i="2"/>
  <c r="Y281" i="2"/>
  <c r="W281" i="2"/>
  <c r="BK281" i="2"/>
  <c r="N281" i="2"/>
  <c r="BE281" i="2" s="1"/>
  <c r="BI280" i="2"/>
  <c r="BH280" i="2"/>
  <c r="BG280" i="2"/>
  <c r="BF280" i="2"/>
  <c r="BE280" i="2"/>
  <c r="AA280" i="2"/>
  <c r="Y280" i="2"/>
  <c r="W280" i="2"/>
  <c r="BK280" i="2"/>
  <c r="N280" i="2"/>
  <c r="BI279" i="2"/>
  <c r="BH279" i="2"/>
  <c r="BG279" i="2"/>
  <c r="BF279" i="2"/>
  <c r="BE279" i="2"/>
  <c r="AA279" i="2"/>
  <c r="Y279" i="2"/>
  <c r="W279" i="2"/>
  <c r="BK279" i="2"/>
  <c r="N279" i="2"/>
  <c r="BI278" i="2"/>
  <c r="BH278" i="2"/>
  <c r="BG278" i="2"/>
  <c r="BF278" i="2"/>
  <c r="BE278" i="2"/>
  <c r="AA278" i="2"/>
  <c r="Y278" i="2"/>
  <c r="W278" i="2"/>
  <c r="BK278" i="2"/>
  <c r="N278" i="2"/>
  <c r="BI277" i="2"/>
  <c r="BH277" i="2"/>
  <c r="BG277" i="2"/>
  <c r="BF277" i="2"/>
  <c r="BE277" i="2"/>
  <c r="AA277" i="2"/>
  <c r="AA276" i="2" s="1"/>
  <c r="Y277" i="2"/>
  <c r="Y276" i="2" s="1"/>
  <c r="W277" i="2"/>
  <c r="W276" i="2" s="1"/>
  <c r="BK277" i="2"/>
  <c r="N277" i="2"/>
  <c r="BI275" i="2"/>
  <c r="BH275" i="2"/>
  <c r="BG275" i="2"/>
  <c r="BF275" i="2"/>
  <c r="AA275" i="2"/>
  <c r="Y275" i="2"/>
  <c r="W275" i="2"/>
  <c r="BK275" i="2"/>
  <c r="N275" i="2"/>
  <c r="BE275" i="2" s="1"/>
  <c r="BI274" i="2"/>
  <c r="BH274" i="2"/>
  <c r="BG274" i="2"/>
  <c r="BF274" i="2"/>
  <c r="AA274" i="2"/>
  <c r="Y274" i="2"/>
  <c r="W274" i="2"/>
  <c r="BK274" i="2"/>
  <c r="N274" i="2"/>
  <c r="BE274" i="2" s="1"/>
  <c r="BI273" i="2"/>
  <c r="BH273" i="2"/>
  <c r="BG273" i="2"/>
  <c r="BF273" i="2"/>
  <c r="AA273" i="2"/>
  <c r="Y273" i="2"/>
  <c r="W273" i="2"/>
  <c r="BK273" i="2"/>
  <c r="N273" i="2"/>
  <c r="BE273" i="2" s="1"/>
  <c r="BI272" i="2"/>
  <c r="BH272" i="2"/>
  <c r="BG272" i="2"/>
  <c r="BF272" i="2"/>
  <c r="AA272" i="2"/>
  <c r="Y272" i="2"/>
  <c r="W272" i="2"/>
  <c r="BK272" i="2"/>
  <c r="N272" i="2"/>
  <c r="BE272" i="2" s="1"/>
  <c r="BI271" i="2"/>
  <c r="BH271" i="2"/>
  <c r="BG271" i="2"/>
  <c r="BF271" i="2"/>
  <c r="AA271" i="2"/>
  <c r="Y271" i="2"/>
  <c r="Y270" i="2" s="1"/>
  <c r="W271" i="2"/>
  <c r="W270" i="2" s="1"/>
  <c r="BK271" i="2"/>
  <c r="N271" i="2"/>
  <c r="BE271" i="2" s="1"/>
  <c r="BI269" i="2"/>
  <c r="BH269" i="2"/>
  <c r="BG269" i="2"/>
  <c r="BF269" i="2"/>
  <c r="BE269" i="2"/>
  <c r="AA269" i="2"/>
  <c r="Y269" i="2"/>
  <c r="W269" i="2"/>
  <c r="BK269" i="2"/>
  <c r="N269" i="2"/>
  <c r="BI268" i="2"/>
  <c r="BH268" i="2"/>
  <c r="BG268" i="2"/>
  <c r="BF268" i="2"/>
  <c r="BE268" i="2"/>
  <c r="AA268" i="2"/>
  <c r="Y268" i="2"/>
  <c r="W268" i="2"/>
  <c r="BK268" i="2"/>
  <c r="N268" i="2"/>
  <c r="BI267" i="2"/>
  <c r="BH267" i="2"/>
  <c r="BG267" i="2"/>
  <c r="BF267" i="2"/>
  <c r="BE267" i="2"/>
  <c r="AA267" i="2"/>
  <c r="Y267" i="2"/>
  <c r="W267" i="2"/>
  <c r="BK267" i="2"/>
  <c r="N267" i="2"/>
  <c r="BI266" i="2"/>
  <c r="BH266" i="2"/>
  <c r="BG266" i="2"/>
  <c r="BF266" i="2"/>
  <c r="BE266" i="2"/>
  <c r="AA266" i="2"/>
  <c r="Y266" i="2"/>
  <c r="W266" i="2"/>
  <c r="BK266" i="2"/>
  <c r="N266" i="2"/>
  <c r="BI265" i="2"/>
  <c r="BH265" i="2"/>
  <c r="BG265" i="2"/>
  <c r="BF265" i="2"/>
  <c r="BE265" i="2"/>
  <c r="AA265" i="2"/>
  <c r="Y265" i="2"/>
  <c r="W265" i="2"/>
  <c r="BK265" i="2"/>
  <c r="N265" i="2"/>
  <c r="BI264" i="2"/>
  <c r="BH264" i="2"/>
  <c r="BG264" i="2"/>
  <c r="BF264" i="2"/>
  <c r="BE264" i="2"/>
  <c r="AA264" i="2"/>
  <c r="Y264" i="2"/>
  <c r="W264" i="2"/>
  <c r="BK264" i="2"/>
  <c r="N264" i="2"/>
  <c r="BI263" i="2"/>
  <c r="BH263" i="2"/>
  <c r="BG263" i="2"/>
  <c r="BF263" i="2"/>
  <c r="BE263" i="2"/>
  <c r="AA263" i="2"/>
  <c r="Y263" i="2"/>
  <c r="W263" i="2"/>
  <c r="BK263" i="2"/>
  <c r="N263" i="2"/>
  <c r="BI262" i="2"/>
  <c r="BH262" i="2"/>
  <c r="BG262" i="2"/>
  <c r="BF262" i="2"/>
  <c r="BE262" i="2"/>
  <c r="AA262" i="2"/>
  <c r="Y262" i="2"/>
  <c r="W262" i="2"/>
  <c r="BK262" i="2"/>
  <c r="N262" i="2"/>
  <c r="BI261" i="2"/>
  <c r="BH261" i="2"/>
  <c r="BG261" i="2"/>
  <c r="BF261" i="2"/>
  <c r="BE261" i="2"/>
  <c r="AA261" i="2"/>
  <c r="Y261" i="2"/>
  <c r="W261" i="2"/>
  <c r="BK261" i="2"/>
  <c r="N261" i="2"/>
  <c r="BI260" i="2"/>
  <c r="BH260" i="2"/>
  <c r="BG260" i="2"/>
  <c r="BF260" i="2"/>
  <c r="BE260" i="2"/>
  <c r="AA260" i="2"/>
  <c r="Y260" i="2"/>
  <c r="W260" i="2"/>
  <c r="BK260" i="2"/>
  <c r="N260" i="2"/>
  <c r="BI259" i="2"/>
  <c r="BH259" i="2"/>
  <c r="BG259" i="2"/>
  <c r="BF259" i="2"/>
  <c r="BE259" i="2"/>
  <c r="AA259" i="2"/>
  <c r="Y259" i="2"/>
  <c r="W259" i="2"/>
  <c r="BK259" i="2"/>
  <c r="N259" i="2"/>
  <c r="BI258" i="2"/>
  <c r="BH258" i="2"/>
  <c r="BG258" i="2"/>
  <c r="BF258" i="2"/>
  <c r="BE258" i="2"/>
  <c r="AA258" i="2"/>
  <c r="Y258" i="2"/>
  <c r="W258" i="2"/>
  <c r="BK258" i="2"/>
  <c r="N258" i="2"/>
  <c r="BI257" i="2"/>
  <c r="BH257" i="2"/>
  <c r="BG257" i="2"/>
  <c r="BF257" i="2"/>
  <c r="BE257" i="2"/>
  <c r="AA257" i="2"/>
  <c r="AA256" i="2" s="1"/>
  <c r="Y257" i="2"/>
  <c r="W257" i="2"/>
  <c r="W256" i="2" s="1"/>
  <c r="BK257" i="2"/>
  <c r="BK256" i="2" s="1"/>
  <c r="N256" i="2" s="1"/>
  <c r="N100" i="2" s="1"/>
  <c r="N257" i="2"/>
  <c r="BI255" i="2"/>
  <c r="BH255" i="2"/>
  <c r="BG255" i="2"/>
  <c r="BF255" i="2"/>
  <c r="AA255" i="2"/>
  <c r="Y255" i="2"/>
  <c r="W255" i="2"/>
  <c r="BK255" i="2"/>
  <c r="N255" i="2"/>
  <c r="BE255" i="2" s="1"/>
  <c r="BI254" i="2"/>
  <c r="BH254" i="2"/>
  <c r="BG254" i="2"/>
  <c r="BF254" i="2"/>
  <c r="AA254" i="2"/>
  <c r="Y254" i="2"/>
  <c r="W254" i="2"/>
  <c r="BK254" i="2"/>
  <c r="N254" i="2"/>
  <c r="BE254" i="2" s="1"/>
  <c r="BI253" i="2"/>
  <c r="BH253" i="2"/>
  <c r="BG253" i="2"/>
  <c r="BF253" i="2"/>
  <c r="AA253" i="2"/>
  <c r="Y253" i="2"/>
  <c r="W253" i="2"/>
  <c r="BK253" i="2"/>
  <c r="N253" i="2"/>
  <c r="BE253" i="2" s="1"/>
  <c r="BI252" i="2"/>
  <c r="BH252" i="2"/>
  <c r="BG252" i="2"/>
  <c r="BF252" i="2"/>
  <c r="AA252" i="2"/>
  <c r="Y252" i="2"/>
  <c r="W252" i="2"/>
  <c r="BK252" i="2"/>
  <c r="N252" i="2"/>
  <c r="BE252" i="2" s="1"/>
  <c r="BI251" i="2"/>
  <c r="BH251" i="2"/>
  <c r="BG251" i="2"/>
  <c r="BF251" i="2"/>
  <c r="AA251" i="2"/>
  <c r="Y251" i="2"/>
  <c r="W251" i="2"/>
  <c r="BK251" i="2"/>
  <c r="N251" i="2"/>
  <c r="BE251" i="2" s="1"/>
  <c r="BI250" i="2"/>
  <c r="BH250" i="2"/>
  <c r="BG250" i="2"/>
  <c r="BF250" i="2"/>
  <c r="AA250" i="2"/>
  <c r="Y250" i="2"/>
  <c r="W250" i="2"/>
  <c r="BK250" i="2"/>
  <c r="N250" i="2"/>
  <c r="BE250" i="2" s="1"/>
  <c r="BI249" i="2"/>
  <c r="BH249" i="2"/>
  <c r="BG249" i="2"/>
  <c r="BF249" i="2"/>
  <c r="AA249" i="2"/>
  <c r="Y249" i="2"/>
  <c r="W249" i="2"/>
  <c r="BK249" i="2"/>
  <c r="N249" i="2"/>
  <c r="BE249" i="2" s="1"/>
  <c r="BI248" i="2"/>
  <c r="BH248" i="2"/>
  <c r="BG248" i="2"/>
  <c r="BF248" i="2"/>
  <c r="AA248" i="2"/>
  <c r="Y248" i="2"/>
  <c r="W248" i="2"/>
  <c r="BK248" i="2"/>
  <c r="N248" i="2"/>
  <c r="BE248" i="2" s="1"/>
  <c r="BI247" i="2"/>
  <c r="BH247" i="2"/>
  <c r="BG247" i="2"/>
  <c r="BF247" i="2"/>
  <c r="AA247" i="2"/>
  <c r="Y247" i="2"/>
  <c r="W247" i="2"/>
  <c r="BK247" i="2"/>
  <c r="N247" i="2"/>
  <c r="BE247" i="2" s="1"/>
  <c r="BI246" i="2"/>
  <c r="BH246" i="2"/>
  <c r="BG246" i="2"/>
  <c r="BF246" i="2"/>
  <c r="AA246" i="2"/>
  <c r="Y246" i="2"/>
  <c r="W246" i="2"/>
  <c r="BK246" i="2"/>
  <c r="N246" i="2"/>
  <c r="BE246" i="2" s="1"/>
  <c r="BI245" i="2"/>
  <c r="BH245" i="2"/>
  <c r="BG245" i="2"/>
  <c r="BF245" i="2"/>
  <c r="AA245" i="2"/>
  <c r="Y245" i="2"/>
  <c r="W245" i="2"/>
  <c r="BK245" i="2"/>
  <c r="N245" i="2"/>
  <c r="BE245" i="2" s="1"/>
  <c r="BI244" i="2"/>
  <c r="BH244" i="2"/>
  <c r="BG244" i="2"/>
  <c r="BF244" i="2"/>
  <c r="AA244" i="2"/>
  <c r="Y244" i="2"/>
  <c r="W244" i="2"/>
  <c r="BK244" i="2"/>
  <c r="N244" i="2"/>
  <c r="BE244" i="2" s="1"/>
  <c r="BI243" i="2"/>
  <c r="BH243" i="2"/>
  <c r="BG243" i="2"/>
  <c r="BF243" i="2"/>
  <c r="AA243" i="2"/>
  <c r="Y243" i="2"/>
  <c r="W243" i="2"/>
  <c r="BK243" i="2"/>
  <c r="N243" i="2"/>
  <c r="BE243" i="2" s="1"/>
  <c r="BI242" i="2"/>
  <c r="BH242" i="2"/>
  <c r="BG242" i="2"/>
  <c r="BF242" i="2"/>
  <c r="AA242" i="2"/>
  <c r="Y242" i="2"/>
  <c r="W242" i="2"/>
  <c r="W240" i="2" s="1"/>
  <c r="BK242" i="2"/>
  <c r="N242" i="2"/>
  <c r="BE242" i="2" s="1"/>
  <c r="BI241" i="2"/>
  <c r="BH241" i="2"/>
  <c r="BG241" i="2"/>
  <c r="BF241" i="2"/>
  <c r="AA241" i="2"/>
  <c r="AA240" i="2" s="1"/>
  <c r="Y241" i="2"/>
  <c r="Y240" i="2" s="1"/>
  <c r="W241" i="2"/>
  <c r="BK241" i="2"/>
  <c r="BK240" i="2" s="1"/>
  <c r="N240" i="2" s="1"/>
  <c r="N99" i="2" s="1"/>
  <c r="N241" i="2"/>
  <c r="BE241" i="2" s="1"/>
  <c r="BI239" i="2"/>
  <c r="BH239" i="2"/>
  <c r="BG239" i="2"/>
  <c r="BF239" i="2"/>
  <c r="AA239" i="2"/>
  <c r="Y239" i="2"/>
  <c r="W239" i="2"/>
  <c r="BK239" i="2"/>
  <c r="N239" i="2"/>
  <c r="BE239" i="2" s="1"/>
  <c r="BI238" i="2"/>
  <c r="BH238" i="2"/>
  <c r="BG238" i="2"/>
  <c r="BF238" i="2"/>
  <c r="BE238" i="2"/>
  <c r="AA238" i="2"/>
  <c r="Y238" i="2"/>
  <c r="W238" i="2"/>
  <c r="BK238" i="2"/>
  <c r="N238" i="2"/>
  <c r="BI237" i="2"/>
  <c r="BH237" i="2"/>
  <c r="BG237" i="2"/>
  <c r="BF237" i="2"/>
  <c r="AA237" i="2"/>
  <c r="Y237" i="2"/>
  <c r="W237" i="2"/>
  <c r="BK237" i="2"/>
  <c r="N237" i="2"/>
  <c r="BE237" i="2" s="1"/>
  <c r="BI236" i="2"/>
  <c r="BH236" i="2"/>
  <c r="BG236" i="2"/>
  <c r="BF236" i="2"/>
  <c r="BE236" i="2"/>
  <c r="AA236" i="2"/>
  <c r="Y236" i="2"/>
  <c r="W236" i="2"/>
  <c r="BK236" i="2"/>
  <c r="N236" i="2"/>
  <c r="BI235" i="2"/>
  <c r="BH235" i="2"/>
  <c r="BG235" i="2"/>
  <c r="BF235" i="2"/>
  <c r="BE235" i="2"/>
  <c r="AA235" i="2"/>
  <c r="Y235" i="2"/>
  <c r="W235" i="2"/>
  <c r="BK235" i="2"/>
  <c r="N235" i="2"/>
  <c r="BI234" i="2"/>
  <c r="BH234" i="2"/>
  <c r="BG234" i="2"/>
  <c r="BF234" i="2"/>
  <c r="BE234" i="2"/>
  <c r="AA234" i="2"/>
  <c r="Y234" i="2"/>
  <c r="W234" i="2"/>
  <c r="BK234" i="2"/>
  <c r="N234" i="2"/>
  <c r="BI233" i="2"/>
  <c r="BH233" i="2"/>
  <c r="BG233" i="2"/>
  <c r="BF233" i="2"/>
  <c r="BE233" i="2"/>
  <c r="AA233" i="2"/>
  <c r="Y233" i="2"/>
  <c r="W233" i="2"/>
  <c r="BK233" i="2"/>
  <c r="N233" i="2"/>
  <c r="BI232" i="2"/>
  <c r="BH232" i="2"/>
  <c r="BG232" i="2"/>
  <c r="BF232" i="2"/>
  <c r="BE232" i="2"/>
  <c r="AA232" i="2"/>
  <c r="Y232" i="2"/>
  <c r="W232" i="2"/>
  <c r="BK232" i="2"/>
  <c r="N232" i="2"/>
  <c r="BI231" i="2"/>
  <c r="BH231" i="2"/>
  <c r="BG231" i="2"/>
  <c r="BF231" i="2"/>
  <c r="BE231" i="2"/>
  <c r="AA231" i="2"/>
  <c r="Y231" i="2"/>
  <c r="W231" i="2"/>
  <c r="BK231" i="2"/>
  <c r="N231" i="2"/>
  <c r="BI230" i="2"/>
  <c r="BH230" i="2"/>
  <c r="BG230" i="2"/>
  <c r="BF230" i="2"/>
  <c r="BE230" i="2"/>
  <c r="AA230" i="2"/>
  <c r="Y230" i="2"/>
  <c r="W230" i="2"/>
  <c r="BK230" i="2"/>
  <c r="N230" i="2"/>
  <c r="BI229" i="2"/>
  <c r="BH229" i="2"/>
  <c r="BG229" i="2"/>
  <c r="BF229" i="2"/>
  <c r="BE229" i="2"/>
  <c r="AA229" i="2"/>
  <c r="Y229" i="2"/>
  <c r="W229" i="2"/>
  <c r="BK229" i="2"/>
  <c r="N229" i="2"/>
  <c r="BI228" i="2"/>
  <c r="BH228" i="2"/>
  <c r="BG228" i="2"/>
  <c r="BF228" i="2"/>
  <c r="BE228" i="2"/>
  <c r="AA228" i="2"/>
  <c r="Y228" i="2"/>
  <c r="W228" i="2"/>
  <c r="BK228" i="2"/>
  <c r="N228" i="2"/>
  <c r="BI227" i="2"/>
  <c r="BH227" i="2"/>
  <c r="BG227" i="2"/>
  <c r="BF227" i="2"/>
  <c r="BE227" i="2"/>
  <c r="AA227" i="2"/>
  <c r="Y227" i="2"/>
  <c r="W227" i="2"/>
  <c r="BK227" i="2"/>
  <c r="N227" i="2"/>
  <c r="BI226" i="2"/>
  <c r="BH226" i="2"/>
  <c r="BG226" i="2"/>
  <c r="BF226" i="2"/>
  <c r="BE226" i="2"/>
  <c r="AA226" i="2"/>
  <c r="Y226" i="2"/>
  <c r="W226" i="2"/>
  <c r="BK226" i="2"/>
  <c r="N226" i="2"/>
  <c r="BI225" i="2"/>
  <c r="BH225" i="2"/>
  <c r="BG225" i="2"/>
  <c r="BF225" i="2"/>
  <c r="BE225" i="2"/>
  <c r="AA225" i="2"/>
  <c r="AA224" i="2" s="1"/>
  <c r="Y225" i="2"/>
  <c r="Y224" i="2" s="1"/>
  <c r="W225" i="2"/>
  <c r="W224" i="2" s="1"/>
  <c r="BK225" i="2"/>
  <c r="N225" i="2"/>
  <c r="BI222" i="2"/>
  <c r="BH222" i="2"/>
  <c r="BG222" i="2"/>
  <c r="BF222" i="2"/>
  <c r="BE222" i="2"/>
  <c r="AA222" i="2"/>
  <c r="AA221" i="2" s="1"/>
  <c r="Y222" i="2"/>
  <c r="Y221" i="2" s="1"/>
  <c r="W222" i="2"/>
  <c r="W221" i="2" s="1"/>
  <c r="BK222" i="2"/>
  <c r="BK221" i="2" s="1"/>
  <c r="N221" i="2" s="1"/>
  <c r="N96" i="2" s="1"/>
  <c r="N222" i="2"/>
  <c r="BI220" i="2"/>
  <c r="BH220" i="2"/>
  <c r="BG220" i="2"/>
  <c r="BF220" i="2"/>
  <c r="AA220" i="2"/>
  <c r="Y220" i="2"/>
  <c r="W220" i="2"/>
  <c r="BK220" i="2"/>
  <c r="N220" i="2"/>
  <c r="BE220" i="2" s="1"/>
  <c r="BI219" i="2"/>
  <c r="BH219" i="2"/>
  <c r="BG219" i="2"/>
  <c r="BF219" i="2"/>
  <c r="AA219" i="2"/>
  <c r="Y219" i="2"/>
  <c r="W219" i="2"/>
  <c r="BK219" i="2"/>
  <c r="N219" i="2"/>
  <c r="BE219" i="2" s="1"/>
  <c r="BI218" i="2"/>
  <c r="BH218" i="2"/>
  <c r="BG218" i="2"/>
  <c r="BF218" i="2"/>
  <c r="AA218" i="2"/>
  <c r="Y218" i="2"/>
  <c r="W218" i="2"/>
  <c r="W216" i="2" s="1"/>
  <c r="BK218" i="2"/>
  <c r="N218" i="2"/>
  <c r="BE218" i="2" s="1"/>
  <c r="BI217" i="2"/>
  <c r="BH217" i="2"/>
  <c r="BG217" i="2"/>
  <c r="BF217" i="2"/>
  <c r="AA217" i="2"/>
  <c r="AA216" i="2" s="1"/>
  <c r="Y217" i="2"/>
  <c r="Y216" i="2" s="1"/>
  <c r="W217" i="2"/>
  <c r="BK217" i="2"/>
  <c r="BK216" i="2" s="1"/>
  <c r="N216" i="2" s="1"/>
  <c r="N95" i="2" s="1"/>
  <c r="N217" i="2"/>
  <c r="BE217" i="2" s="1"/>
  <c r="BI215" i="2"/>
  <c r="BH215" i="2"/>
  <c r="BG215" i="2"/>
  <c r="BF215" i="2"/>
  <c r="BE215" i="2"/>
  <c r="AA215" i="2"/>
  <c r="Y215" i="2"/>
  <c r="W215" i="2"/>
  <c r="BK215" i="2"/>
  <c r="N215" i="2"/>
  <c r="BI214" i="2"/>
  <c r="BH214" i="2"/>
  <c r="BG214" i="2"/>
  <c r="BF214" i="2"/>
  <c r="BE214" i="2"/>
  <c r="AA214" i="2"/>
  <c r="Y214" i="2"/>
  <c r="W214" i="2"/>
  <c r="BK214" i="2"/>
  <c r="N214" i="2"/>
  <c r="BI213" i="2"/>
  <c r="BH213" i="2"/>
  <c r="BG213" i="2"/>
  <c r="BF213" i="2"/>
  <c r="BE213" i="2"/>
  <c r="AA213" i="2"/>
  <c r="Y213" i="2"/>
  <c r="W213" i="2"/>
  <c r="BK213" i="2"/>
  <c r="N213" i="2"/>
  <c r="BI212" i="2"/>
  <c r="BH212" i="2"/>
  <c r="BG212" i="2"/>
  <c r="BF212" i="2"/>
  <c r="BE212" i="2"/>
  <c r="AA212" i="2"/>
  <c r="Y212" i="2"/>
  <c r="W212" i="2"/>
  <c r="BK212" i="2"/>
  <c r="N212" i="2"/>
  <c r="BI211" i="2"/>
  <c r="BH211" i="2"/>
  <c r="BG211" i="2"/>
  <c r="BF211" i="2"/>
  <c r="BE211" i="2"/>
  <c r="AA211" i="2"/>
  <c r="Y211" i="2"/>
  <c r="W211" i="2"/>
  <c r="BK211" i="2"/>
  <c r="N211" i="2"/>
  <c r="BI210" i="2"/>
  <c r="BH210" i="2"/>
  <c r="BG210" i="2"/>
  <c r="BF210" i="2"/>
  <c r="BE210" i="2"/>
  <c r="AA210" i="2"/>
  <c r="Y210" i="2"/>
  <c r="W210" i="2"/>
  <c r="BK210" i="2"/>
  <c r="N210" i="2"/>
  <c r="BI209" i="2"/>
  <c r="BH209" i="2"/>
  <c r="BG209" i="2"/>
  <c r="BF209" i="2"/>
  <c r="BE209" i="2"/>
  <c r="AA209" i="2"/>
  <c r="Y209" i="2"/>
  <c r="W209" i="2"/>
  <c r="BK209" i="2"/>
  <c r="N209" i="2"/>
  <c r="BI208" i="2"/>
  <c r="BH208" i="2"/>
  <c r="BG208" i="2"/>
  <c r="BF208" i="2"/>
  <c r="BE208" i="2"/>
  <c r="AA208" i="2"/>
  <c r="Y208" i="2"/>
  <c r="W208" i="2"/>
  <c r="BK208" i="2"/>
  <c r="N208" i="2"/>
  <c r="BI207" i="2"/>
  <c r="BH207" i="2"/>
  <c r="BG207" i="2"/>
  <c r="BF207" i="2"/>
  <c r="BE207" i="2"/>
  <c r="AA207" i="2"/>
  <c r="Y207" i="2"/>
  <c r="W207" i="2"/>
  <c r="BK207" i="2"/>
  <c r="N207" i="2"/>
  <c r="BI206" i="2"/>
  <c r="BH206" i="2"/>
  <c r="BG206" i="2"/>
  <c r="BF206" i="2"/>
  <c r="BE206" i="2"/>
  <c r="AA206" i="2"/>
  <c r="Y206" i="2"/>
  <c r="W206" i="2"/>
  <c r="BK206" i="2"/>
  <c r="N206" i="2"/>
  <c r="BI205" i="2"/>
  <c r="BH205" i="2"/>
  <c r="BG205" i="2"/>
  <c r="BF205" i="2"/>
  <c r="BE205" i="2"/>
  <c r="AA205" i="2"/>
  <c r="Y205" i="2"/>
  <c r="W205" i="2"/>
  <c r="BK205" i="2"/>
  <c r="N205" i="2"/>
  <c r="BI204" i="2"/>
  <c r="BH204" i="2"/>
  <c r="BG204" i="2"/>
  <c r="BF204" i="2"/>
  <c r="BE204" i="2"/>
  <c r="AA204" i="2"/>
  <c r="Y204" i="2"/>
  <c r="W204" i="2"/>
  <c r="BK204" i="2"/>
  <c r="N204" i="2"/>
  <c r="BI203" i="2"/>
  <c r="BH203" i="2"/>
  <c r="BG203" i="2"/>
  <c r="BF203" i="2"/>
  <c r="BE203" i="2"/>
  <c r="AA203" i="2"/>
  <c r="Y203" i="2"/>
  <c r="W203" i="2"/>
  <c r="BK203" i="2"/>
  <c r="N203" i="2"/>
  <c r="BI202" i="2"/>
  <c r="BH202" i="2"/>
  <c r="BG202" i="2"/>
  <c r="BF202" i="2"/>
  <c r="BE202" i="2"/>
  <c r="AA202" i="2"/>
  <c r="Y202" i="2"/>
  <c r="W202" i="2"/>
  <c r="BK202" i="2"/>
  <c r="N202" i="2"/>
  <c r="BI201" i="2"/>
  <c r="BH201" i="2"/>
  <c r="BG201" i="2"/>
  <c r="BF201" i="2"/>
  <c r="BE201" i="2"/>
  <c r="AA201" i="2"/>
  <c r="Y201" i="2"/>
  <c r="W201" i="2"/>
  <c r="BK201" i="2"/>
  <c r="N201" i="2"/>
  <c r="BI200" i="2"/>
  <c r="BH200" i="2"/>
  <c r="BG200" i="2"/>
  <c r="BF200" i="2"/>
  <c r="BE200" i="2"/>
  <c r="AA200" i="2"/>
  <c r="Y200" i="2"/>
  <c r="W200" i="2"/>
  <c r="BK200" i="2"/>
  <c r="N200" i="2"/>
  <c r="BI199" i="2"/>
  <c r="BH199" i="2"/>
  <c r="BG199" i="2"/>
  <c r="BF199" i="2"/>
  <c r="BE199" i="2"/>
  <c r="AA199" i="2"/>
  <c r="Y199" i="2"/>
  <c r="W199" i="2"/>
  <c r="BK199" i="2"/>
  <c r="N199" i="2"/>
  <c r="BI198" i="2"/>
  <c r="BH198" i="2"/>
  <c r="BG198" i="2"/>
  <c r="BF198" i="2"/>
  <c r="BE198" i="2"/>
  <c r="AA198" i="2"/>
  <c r="Y198" i="2"/>
  <c r="W198" i="2"/>
  <c r="BK198" i="2"/>
  <c r="N198" i="2"/>
  <c r="BI197" i="2"/>
  <c r="BH197" i="2"/>
  <c r="BG197" i="2"/>
  <c r="BF197" i="2"/>
  <c r="BE197" i="2"/>
  <c r="AA197" i="2"/>
  <c r="Y197" i="2"/>
  <c r="W197" i="2"/>
  <c r="BK197" i="2"/>
  <c r="N197" i="2"/>
  <c r="BI196" i="2"/>
  <c r="BH196" i="2"/>
  <c r="BG196" i="2"/>
  <c r="BF196" i="2"/>
  <c r="BE196" i="2"/>
  <c r="AA196" i="2"/>
  <c r="Y196" i="2"/>
  <c r="W196" i="2"/>
  <c r="BK196" i="2"/>
  <c r="N196" i="2"/>
  <c r="BI195" i="2"/>
  <c r="BH195" i="2"/>
  <c r="BG195" i="2"/>
  <c r="BF195" i="2"/>
  <c r="BE195" i="2"/>
  <c r="AA195" i="2"/>
  <c r="Y195" i="2"/>
  <c r="W195" i="2"/>
  <c r="BK195" i="2"/>
  <c r="N195" i="2"/>
  <c r="BI194" i="2"/>
  <c r="BH194" i="2"/>
  <c r="BG194" i="2"/>
  <c r="BF194" i="2"/>
  <c r="BE194" i="2"/>
  <c r="AA194" i="2"/>
  <c r="Y194" i="2"/>
  <c r="W194" i="2"/>
  <c r="BK194" i="2"/>
  <c r="N194" i="2"/>
  <c r="BI193" i="2"/>
  <c r="BH193" i="2"/>
  <c r="BG193" i="2"/>
  <c r="BF193" i="2"/>
  <c r="BE193" i="2"/>
  <c r="AA193" i="2"/>
  <c r="Y193" i="2"/>
  <c r="W193" i="2"/>
  <c r="BK193" i="2"/>
  <c r="N193" i="2"/>
  <c r="BI192" i="2"/>
  <c r="BH192" i="2"/>
  <c r="BG192" i="2"/>
  <c r="BF192" i="2"/>
  <c r="BE192" i="2"/>
  <c r="AA192" i="2"/>
  <c r="Y192" i="2"/>
  <c r="W192" i="2"/>
  <c r="BK192" i="2"/>
  <c r="N192" i="2"/>
  <c r="BI191" i="2"/>
  <c r="BH191" i="2"/>
  <c r="BG191" i="2"/>
  <c r="BF191" i="2"/>
  <c r="BE191" i="2"/>
  <c r="AA191" i="2"/>
  <c r="Y191" i="2"/>
  <c r="W191" i="2"/>
  <c r="BK191" i="2"/>
  <c r="N191" i="2"/>
  <c r="BI190" i="2"/>
  <c r="BH190" i="2"/>
  <c r="BG190" i="2"/>
  <c r="BF190" i="2"/>
  <c r="BE190" i="2"/>
  <c r="AA190" i="2"/>
  <c r="Y190" i="2"/>
  <c r="W190" i="2"/>
  <c r="BK190" i="2"/>
  <c r="N190" i="2"/>
  <c r="BI189" i="2"/>
  <c r="BH189" i="2"/>
  <c r="BG189" i="2"/>
  <c r="BF189" i="2"/>
  <c r="BE189" i="2"/>
  <c r="AA189" i="2"/>
  <c r="Y189" i="2"/>
  <c r="W189" i="2"/>
  <c r="BK189" i="2"/>
  <c r="N189" i="2"/>
  <c r="BI188" i="2"/>
  <c r="BH188" i="2"/>
  <c r="BG188" i="2"/>
  <c r="BF188" i="2"/>
  <c r="BE188" i="2"/>
  <c r="AA188" i="2"/>
  <c r="Y188" i="2"/>
  <c r="W188" i="2"/>
  <c r="BK188" i="2"/>
  <c r="N188" i="2"/>
  <c r="BI187" i="2"/>
  <c r="BH187" i="2"/>
  <c r="BG187" i="2"/>
  <c r="BF187" i="2"/>
  <c r="BE187" i="2"/>
  <c r="AA187" i="2"/>
  <c r="Y187" i="2"/>
  <c r="Y185" i="2" s="1"/>
  <c r="W187" i="2"/>
  <c r="BK187" i="2"/>
  <c r="N187" i="2"/>
  <c r="BI186" i="2"/>
  <c r="BH186" i="2"/>
  <c r="BG186" i="2"/>
  <c r="BF186" i="2"/>
  <c r="BE186" i="2"/>
  <c r="AA186" i="2"/>
  <c r="AA185" i="2" s="1"/>
  <c r="Y186" i="2"/>
  <c r="W186" i="2"/>
  <c r="W185" i="2" s="1"/>
  <c r="BK186" i="2"/>
  <c r="BK185" i="2" s="1"/>
  <c r="N185" i="2" s="1"/>
  <c r="N94" i="2" s="1"/>
  <c r="N186" i="2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AA183" i="2"/>
  <c r="Y183" i="2"/>
  <c r="W183" i="2"/>
  <c r="BK183" i="2"/>
  <c r="N183" i="2"/>
  <c r="BE183" i="2" s="1"/>
  <c r="BI182" i="2"/>
  <c r="BH182" i="2"/>
  <c r="BG182" i="2"/>
  <c r="BF182" i="2"/>
  <c r="AA182" i="2"/>
  <c r="Y182" i="2"/>
  <c r="W182" i="2"/>
  <c r="BK182" i="2"/>
  <c r="N182" i="2"/>
  <c r="BE182" i="2" s="1"/>
  <c r="BI181" i="2"/>
  <c r="BH181" i="2"/>
  <c r="BG181" i="2"/>
  <c r="BF181" i="2"/>
  <c r="AA181" i="2"/>
  <c r="Y181" i="2"/>
  <c r="W181" i="2"/>
  <c r="BK181" i="2"/>
  <c r="N181" i="2"/>
  <c r="BE181" i="2" s="1"/>
  <c r="BI180" i="2"/>
  <c r="BH180" i="2"/>
  <c r="BG180" i="2"/>
  <c r="BF180" i="2"/>
  <c r="AA180" i="2"/>
  <c r="Y180" i="2"/>
  <c r="W180" i="2"/>
  <c r="BK180" i="2"/>
  <c r="N180" i="2"/>
  <c r="BE180" i="2" s="1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AA178" i="2"/>
  <c r="Y178" i="2"/>
  <c r="W178" i="2"/>
  <c r="BK178" i="2"/>
  <c r="N178" i="2"/>
  <c r="BE178" i="2" s="1"/>
  <c r="BI177" i="2"/>
  <c r="BH177" i="2"/>
  <c r="BG177" i="2"/>
  <c r="BF177" i="2"/>
  <c r="AA177" i="2"/>
  <c r="Y177" i="2"/>
  <c r="W177" i="2"/>
  <c r="BK177" i="2"/>
  <c r="N177" i="2"/>
  <c r="BE177" i="2" s="1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AA175" i="2"/>
  <c r="Y175" i="2"/>
  <c r="W175" i="2"/>
  <c r="BK175" i="2"/>
  <c r="N175" i="2"/>
  <c r="BE175" i="2" s="1"/>
  <c r="BI174" i="2"/>
  <c r="BH174" i="2"/>
  <c r="BG174" i="2"/>
  <c r="BF174" i="2"/>
  <c r="BE174" i="2"/>
  <c r="AA174" i="2"/>
  <c r="Y174" i="2"/>
  <c r="W174" i="2"/>
  <c r="BK174" i="2"/>
  <c r="N174" i="2"/>
  <c r="BI173" i="2"/>
  <c r="BH173" i="2"/>
  <c r="BG173" i="2"/>
  <c r="BF173" i="2"/>
  <c r="AA173" i="2"/>
  <c r="Y173" i="2"/>
  <c r="W173" i="2"/>
  <c r="BK173" i="2"/>
  <c r="N173" i="2"/>
  <c r="BE173" i="2" s="1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AA171" i="2"/>
  <c r="Y171" i="2"/>
  <c r="W171" i="2"/>
  <c r="BK171" i="2"/>
  <c r="N171" i="2"/>
  <c r="BE171" i="2" s="1"/>
  <c r="BI170" i="2"/>
  <c r="BH170" i="2"/>
  <c r="BG170" i="2"/>
  <c r="BF170" i="2"/>
  <c r="BE170" i="2"/>
  <c r="AA170" i="2"/>
  <c r="Y170" i="2"/>
  <c r="W170" i="2"/>
  <c r="BK170" i="2"/>
  <c r="N170" i="2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BE166" i="2"/>
  <c r="AA166" i="2"/>
  <c r="Y166" i="2"/>
  <c r="W166" i="2"/>
  <c r="BK166" i="2"/>
  <c r="BK164" i="2" s="1"/>
  <c r="N164" i="2" s="1"/>
  <c r="N93" i="2" s="1"/>
  <c r="N166" i="2"/>
  <c r="BI165" i="2"/>
  <c r="BH165" i="2"/>
  <c r="BG165" i="2"/>
  <c r="BF165" i="2"/>
  <c r="AA165" i="2"/>
  <c r="AA164" i="2" s="1"/>
  <c r="Y165" i="2"/>
  <c r="W165" i="2"/>
  <c r="BK165" i="2"/>
  <c r="N165" i="2"/>
  <c r="BE165" i="2" s="1"/>
  <c r="BI163" i="2"/>
  <c r="BH163" i="2"/>
  <c r="BG163" i="2"/>
  <c r="BF163" i="2"/>
  <c r="BE163" i="2"/>
  <c r="AA163" i="2"/>
  <c r="Y163" i="2"/>
  <c r="W163" i="2"/>
  <c r="BK163" i="2"/>
  <c r="N163" i="2"/>
  <c r="BI162" i="2"/>
  <c r="BH162" i="2"/>
  <c r="BG162" i="2"/>
  <c r="BF162" i="2"/>
  <c r="BE162" i="2"/>
  <c r="AA162" i="2"/>
  <c r="Y162" i="2"/>
  <c r="W162" i="2"/>
  <c r="BK162" i="2"/>
  <c r="N162" i="2"/>
  <c r="BI161" i="2"/>
  <c r="BH161" i="2"/>
  <c r="BG161" i="2"/>
  <c r="BF161" i="2"/>
  <c r="BE161" i="2"/>
  <c r="AA161" i="2"/>
  <c r="Y161" i="2"/>
  <c r="W161" i="2"/>
  <c r="BK161" i="2"/>
  <c r="N161" i="2"/>
  <c r="BI160" i="2"/>
  <c r="BH160" i="2"/>
  <c r="BG160" i="2"/>
  <c r="BF160" i="2"/>
  <c r="BE160" i="2"/>
  <c r="AA160" i="2"/>
  <c r="Y160" i="2"/>
  <c r="W160" i="2"/>
  <c r="BK160" i="2"/>
  <c r="N160" i="2"/>
  <c r="BI159" i="2"/>
  <c r="BH159" i="2"/>
  <c r="BG159" i="2"/>
  <c r="BF159" i="2"/>
  <c r="BE159" i="2"/>
  <c r="AA159" i="2"/>
  <c r="Y159" i="2"/>
  <c r="W159" i="2"/>
  <c r="BK159" i="2"/>
  <c r="N159" i="2"/>
  <c r="BI158" i="2"/>
  <c r="BH158" i="2"/>
  <c r="BG158" i="2"/>
  <c r="BF158" i="2"/>
  <c r="BE158" i="2"/>
  <c r="AA158" i="2"/>
  <c r="Y158" i="2"/>
  <c r="W158" i="2"/>
  <c r="BK158" i="2"/>
  <c r="N158" i="2"/>
  <c r="BI157" i="2"/>
  <c r="BH157" i="2"/>
  <c r="BG157" i="2"/>
  <c r="BF157" i="2"/>
  <c r="BE157" i="2"/>
  <c r="AA157" i="2"/>
  <c r="Y157" i="2"/>
  <c r="W157" i="2"/>
  <c r="BK157" i="2"/>
  <c r="N157" i="2"/>
  <c r="BI156" i="2"/>
  <c r="BH156" i="2"/>
  <c r="BG156" i="2"/>
  <c r="BF156" i="2"/>
  <c r="BE156" i="2"/>
  <c r="AA156" i="2"/>
  <c r="Y156" i="2"/>
  <c r="W156" i="2"/>
  <c r="BK156" i="2"/>
  <c r="N156" i="2"/>
  <c r="BI155" i="2"/>
  <c r="BH155" i="2"/>
  <c r="BG155" i="2"/>
  <c r="BF155" i="2"/>
  <c r="BE155" i="2"/>
  <c r="AA155" i="2"/>
  <c r="Y155" i="2"/>
  <c r="W155" i="2"/>
  <c r="BK155" i="2"/>
  <c r="N155" i="2"/>
  <c r="BI154" i="2"/>
  <c r="BH154" i="2"/>
  <c r="BG154" i="2"/>
  <c r="BF154" i="2"/>
  <c r="BE154" i="2"/>
  <c r="AA154" i="2"/>
  <c r="Y154" i="2"/>
  <c r="W154" i="2"/>
  <c r="BK154" i="2"/>
  <c r="N154" i="2"/>
  <c r="BI153" i="2"/>
  <c r="BH153" i="2"/>
  <c r="BG153" i="2"/>
  <c r="BF153" i="2"/>
  <c r="BE153" i="2"/>
  <c r="AA153" i="2"/>
  <c r="Y153" i="2"/>
  <c r="W153" i="2"/>
  <c r="BK153" i="2"/>
  <c r="N153" i="2"/>
  <c r="BI152" i="2"/>
  <c r="BH152" i="2"/>
  <c r="BG152" i="2"/>
  <c r="BF152" i="2"/>
  <c r="BE152" i="2"/>
  <c r="AA152" i="2"/>
  <c r="Y152" i="2"/>
  <c r="W152" i="2"/>
  <c r="BK152" i="2"/>
  <c r="N152" i="2"/>
  <c r="BI151" i="2"/>
  <c r="BH151" i="2"/>
  <c r="BG151" i="2"/>
  <c r="BF151" i="2"/>
  <c r="BE151" i="2"/>
  <c r="AA151" i="2"/>
  <c r="Y151" i="2"/>
  <c r="W151" i="2"/>
  <c r="BK151" i="2"/>
  <c r="N151" i="2"/>
  <c r="BI150" i="2"/>
  <c r="BH150" i="2"/>
  <c r="BG150" i="2"/>
  <c r="BF150" i="2"/>
  <c r="BE150" i="2"/>
  <c r="AA150" i="2"/>
  <c r="Y150" i="2"/>
  <c r="W150" i="2"/>
  <c r="BK150" i="2"/>
  <c r="N150" i="2"/>
  <c r="BI149" i="2"/>
  <c r="BH149" i="2"/>
  <c r="BG149" i="2"/>
  <c r="BF149" i="2"/>
  <c r="BE149" i="2"/>
  <c r="AA149" i="2"/>
  <c r="AA148" i="2" s="1"/>
  <c r="Y149" i="2"/>
  <c r="Y148" i="2" s="1"/>
  <c r="W149" i="2"/>
  <c r="W148" i="2" s="1"/>
  <c r="BK149" i="2"/>
  <c r="N149" i="2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BE145" i="2"/>
  <c r="AA145" i="2"/>
  <c r="Y145" i="2"/>
  <c r="W145" i="2"/>
  <c r="BK145" i="2"/>
  <c r="N145" i="2"/>
  <c r="BI144" i="2"/>
  <c r="BH144" i="2"/>
  <c r="BG144" i="2"/>
  <c r="BF144" i="2"/>
  <c r="AA144" i="2"/>
  <c r="Y144" i="2"/>
  <c r="W144" i="2"/>
  <c r="BK144" i="2"/>
  <c r="N144" i="2"/>
  <c r="BE144" i="2" s="1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BE141" i="2"/>
  <c r="AA141" i="2"/>
  <c r="Y141" i="2"/>
  <c r="W141" i="2"/>
  <c r="BK141" i="2"/>
  <c r="N141" i="2"/>
  <c r="BI140" i="2"/>
  <c r="BH140" i="2"/>
  <c r="BG140" i="2"/>
  <c r="BF140" i="2"/>
  <c r="AA140" i="2"/>
  <c r="Y140" i="2"/>
  <c r="W140" i="2"/>
  <c r="BK140" i="2"/>
  <c r="N140" i="2"/>
  <c r="BE140" i="2" s="1"/>
  <c r="BI139" i="2"/>
  <c r="BH139" i="2"/>
  <c r="BG139" i="2"/>
  <c r="BF139" i="2"/>
  <c r="AA139" i="2"/>
  <c r="Y139" i="2"/>
  <c r="W139" i="2"/>
  <c r="BK139" i="2"/>
  <c r="N139" i="2"/>
  <c r="BE139" i="2" s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BE137" i="2"/>
  <c r="AA137" i="2"/>
  <c r="Y137" i="2"/>
  <c r="W137" i="2"/>
  <c r="BK137" i="2"/>
  <c r="N137" i="2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BF134" i="2"/>
  <c r="AA134" i="2"/>
  <c r="Y134" i="2"/>
  <c r="W134" i="2"/>
  <c r="BK134" i="2"/>
  <c r="N134" i="2"/>
  <c r="BE134" i="2" s="1"/>
  <c r="BI133" i="2"/>
  <c r="BH133" i="2"/>
  <c r="BG133" i="2"/>
  <c r="BF133" i="2"/>
  <c r="BE133" i="2"/>
  <c r="AA133" i="2"/>
  <c r="Y133" i="2"/>
  <c r="W133" i="2"/>
  <c r="BK133" i="2"/>
  <c r="N133" i="2"/>
  <c r="BI132" i="2"/>
  <c r="H37" i="2" s="1"/>
  <c r="BD89" i="1" s="1"/>
  <c r="BD88" i="1" s="1"/>
  <c r="BD87" i="1" s="1"/>
  <c r="W35" i="1" s="1"/>
  <c r="BH132" i="2"/>
  <c r="BG132" i="2"/>
  <c r="H35" i="2" s="1"/>
  <c r="BB89" i="1" s="1"/>
  <c r="BB88" i="1" s="1"/>
  <c r="BF132" i="2"/>
  <c r="AA132" i="2"/>
  <c r="AA131" i="2" s="1"/>
  <c r="Y132" i="2"/>
  <c r="W132" i="2"/>
  <c r="W131" i="2" s="1"/>
  <c r="BK132" i="2"/>
  <c r="N132" i="2"/>
  <c r="BE132" i="2" s="1"/>
  <c r="M125" i="2"/>
  <c r="F125" i="2"/>
  <c r="F123" i="2"/>
  <c r="F121" i="2"/>
  <c r="F119" i="2"/>
  <c r="M29" i="2"/>
  <c r="AS89" i="1" s="1"/>
  <c r="AS88" i="1" s="1"/>
  <c r="AS87" i="1" s="1"/>
  <c r="M84" i="2"/>
  <c r="F84" i="2"/>
  <c r="M82" i="2"/>
  <c r="F82" i="2"/>
  <c r="F80" i="2"/>
  <c r="F78" i="2"/>
  <c r="O22" i="2"/>
  <c r="E22" i="2"/>
  <c r="M126" i="2" s="1"/>
  <c r="O21" i="2"/>
  <c r="O16" i="2"/>
  <c r="E16" i="2"/>
  <c r="F85" i="2" s="1"/>
  <c r="O15" i="2"/>
  <c r="O10" i="2"/>
  <c r="M123" i="2" s="1"/>
  <c r="F6" i="2"/>
  <c r="AK27" i="1"/>
  <c r="AM83" i="1"/>
  <c r="L83" i="1"/>
  <c r="AM82" i="1"/>
  <c r="L82" i="1"/>
  <c r="AM80" i="1"/>
  <c r="L80" i="1"/>
  <c r="L78" i="1"/>
  <c r="L77" i="1"/>
  <c r="AX88" i="1" l="1"/>
  <c r="BB87" i="1"/>
  <c r="Y223" i="2"/>
  <c r="AA223" i="2"/>
  <c r="M33" i="2"/>
  <c r="AV89" i="1" s="1"/>
  <c r="M85" i="2"/>
  <c r="F126" i="2"/>
  <c r="BK131" i="2"/>
  <c r="H34" i="2"/>
  <c r="BA89" i="1" s="1"/>
  <c r="BA88" i="1" s="1"/>
  <c r="M34" i="2"/>
  <c r="AW89" i="1" s="1"/>
  <c r="BK276" i="2"/>
  <c r="N276" i="2" s="1"/>
  <c r="N102" i="2" s="1"/>
  <c r="BK312" i="2"/>
  <c r="N312" i="2" s="1"/>
  <c r="N106" i="2" s="1"/>
  <c r="N313" i="2"/>
  <c r="N107" i="2" s="1"/>
  <c r="H33" i="2"/>
  <c r="AZ89" i="1" s="1"/>
  <c r="AZ88" i="1" s="1"/>
  <c r="AA130" i="2"/>
  <c r="AA129" i="2" s="1"/>
  <c r="BK224" i="2"/>
  <c r="W309" i="2"/>
  <c r="BK148" i="2"/>
  <c r="N148" i="2" s="1"/>
  <c r="N92" i="2" s="1"/>
  <c r="W164" i="2"/>
  <c r="W130" i="2" s="1"/>
  <c r="W129" i="2" s="1"/>
  <c r="AU89" i="1" s="1"/>
  <c r="AU88" i="1" s="1"/>
  <c r="AU87" i="1" s="1"/>
  <c r="Y131" i="2"/>
  <c r="H36" i="2"/>
  <c r="BC89" i="1" s="1"/>
  <c r="BC88" i="1" s="1"/>
  <c r="Y164" i="2"/>
  <c r="W223" i="2"/>
  <c r="Y256" i="2"/>
  <c r="AV88" i="1" l="1"/>
  <c r="AZ87" i="1"/>
  <c r="AY88" i="1"/>
  <c r="BC87" i="1"/>
  <c r="AT89" i="1"/>
  <c r="W33" i="1"/>
  <c r="AX87" i="1"/>
  <c r="BA87" i="1"/>
  <c r="AW88" i="1"/>
  <c r="Y130" i="2"/>
  <c r="Y129" i="2" s="1"/>
  <c r="N224" i="2"/>
  <c r="N98" i="2" s="1"/>
  <c r="BK223" i="2"/>
  <c r="N223" i="2" s="1"/>
  <c r="N97" i="2" s="1"/>
  <c r="BK130" i="2"/>
  <c r="N131" i="2"/>
  <c r="N91" i="2" s="1"/>
  <c r="AY87" i="1" l="1"/>
  <c r="W34" i="1"/>
  <c r="AW87" i="1"/>
  <c r="AK32" i="1" s="1"/>
  <c r="W32" i="1"/>
  <c r="W31" i="1"/>
  <c r="AV87" i="1"/>
  <c r="N130" i="2"/>
  <c r="N90" i="2" s="1"/>
  <c r="BK129" i="2"/>
  <c r="N129" i="2" s="1"/>
  <c r="N89" i="2" s="1"/>
  <c r="AT88" i="1"/>
  <c r="AT87" i="1" l="1"/>
  <c r="AK31" i="1"/>
  <c r="L111" i="2"/>
  <c r="M28" i="2"/>
  <c r="M31" i="2" s="1"/>
  <c r="AG89" i="1" l="1"/>
  <c r="L39" i="2"/>
  <c r="AG88" i="1" l="1"/>
  <c r="AN89" i="1"/>
  <c r="AN88" i="1" l="1"/>
  <c r="AG87" i="1"/>
  <c r="AK26" i="1" l="1"/>
  <c r="AK29" i="1" s="1"/>
  <c r="AK37" i="1" s="1"/>
  <c r="AN87" i="1"/>
  <c r="AN93" i="1" s="1"/>
  <c r="AG93" i="1"/>
</calcChain>
</file>

<file path=xl/sharedStrings.xml><?xml version="1.0" encoding="utf-8"?>
<sst xmlns="http://schemas.openxmlformats.org/spreadsheetml/2006/main" count="2713" uniqueCount="817">
  <si>
    <t>2012</t>
  </si>
  <si>
    <t>List obsahuje: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</si>
  <si>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</si>
  <si>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</si>
  <si>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</si>
  <si>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</si>
  <si>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</si>
  <si>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</si>
  <si>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</si>
  <si>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</si>
  <si>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</si>
  <si>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</si>
  <si>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</si>
  <si>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</si>
  <si>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12</t>
  </si>
  <si>
    <t>Stavba:</t>
  </si>
  <si>
    <t>Stavební úpravy a přístavba výtahu</t>
  </si>
  <si>
    <t>JKSO:</t>
  </si>
  <si>
    <t/>
  </si>
  <si>
    <t>CC-CZ:</t>
  </si>
  <si>
    <t>Místo:</t>
  </si>
  <si>
    <t>ZŠ Lanškroun</t>
  </si>
  <si>
    <t>Datum:</t>
  </si>
  <si>
    <t>21. 1. 2017</t>
  </si>
  <si>
    <t>Objednatel:</t>
  </si>
  <si>
    <t>IČ:</t>
  </si>
  <si>
    <t>0,1</t>
  </si>
  <si>
    <t>Město Lanškroun,Nám.J.M.Marků 12,Lanškroun</t>
  </si>
  <si>
    <t>DIČ:</t>
  </si>
  <si>
    <t>Zhotovitel:</t>
  </si>
  <si>
    <t xml:space="preserve"> </t>
  </si>
  <si>
    <t>Projektant:</t>
  </si>
  <si>
    <t>Kvarta s.r.o.,Choceň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</si>
  <si>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</si>
  <si>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</si>
  <si>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</si>
  <si>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</si>
  <si>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</si>
  <si>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</si>
  <si>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</si>
  <si>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</si>
  <si>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</si>
  <si>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</si>
  <si>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</si>
  <si>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</si>
  <si>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</si>
  <si>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</si>
  <si>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</si>
  <si>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</si>
  <si>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</si>
  <si>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</si>
  <si>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</si>
  <si>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</si>
  <si>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</si>
  <si>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</si>
  <si>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</si>
  <si>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</si>
  <si>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</si>
  <si>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</si>
  <si>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</si>
  <si>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</si>
  <si>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</si>
  <si>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</si>
  <si>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</si>
  <si>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</si>
  <si>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</si>
  <si>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</si>
  <si>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</si>
  <si>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</si>
  <si>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</si>
  <si>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</si>
  <si>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</si>
  <si>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</si>
  <si>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</si>
  <si>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</si>
  <si>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</si>
  <si>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</si>
  <si>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</si>
  <si>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{9f6e7334-24c6-4519-9d05-b8a110ad704d}</t>
  </si>
  <si>
    <t>{00000000-0000-0000-0000-000000000000}</t>
  </si>
  <si>
    <t>2</t>
  </si>
  <si>
    <t>SO 02 - Přístavba výtahu</t>
  </si>
  <si>
    <t>1</t>
  </si>
  <si>
    <t>{1c8c6b16-17a8-4154-aa4f-17af03660fb4}</t>
  </si>
  <si>
    <t>a-a-0</t>
  </si>
  <si>
    <t>ZŠ Smetanova 460,Lanškroun-SO-02-přístavba výtahu Stavební část-cenová úroveň II/2016</t>
  </si>
  <si>
    <t>{7a053913-d3e5-49b9-baa2-50009786494d}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</si>
  <si>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</si>
  <si>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</si>
  <si>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</si>
  <si>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</si>
  <si>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Zpět na list:</t>
  </si>
  <si>
    <t>KRYCÍ LIST ROZPOČTU</t>
  </si>
  <si>
    <t>Objekt:</t>
  </si>
  <si>
    <t>2 - SO 02 - Přístavba výtahu</t>
  </si>
  <si>
    <t>Část:</t>
  </si>
  <si>
    <t>a-a-0 - ZŠ Smetanova 460,Lanškroun-SO-02-přístavba výtahu Stavební část-cenová úroveň II/2016</t>
  </si>
  <si>
    <t>ZŠ Smetanova 460, Lanškroun</t>
  </si>
  <si>
    <t>Ing. Ivana Smolová</t>
  </si>
  <si>
    <t>cenová úroveň rozpočtu II/2016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</si>
  <si>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</si>
  <si>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</si>
  <si>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</si>
  <si>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</si>
  <si>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</si>
  <si>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</si>
  <si>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</si>
  <si>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</si>
  <si>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</si>
  <si>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</si>
  <si>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</si>
  <si>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</si>
  <si>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</si>
  <si>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</si>
  <si>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</si>
  <si>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</si>
  <si>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</si>
  <si>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</si>
  <si>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</si>
  <si>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</si>
  <si>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</si>
  <si>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</si>
  <si>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784 - Dokončovací práce - malby a tapety</t>
  </si>
  <si>
    <t>M - Práce a dodávky M</t>
  </si>
  <si>
    <t xml:space="preserve">    33-M - Montáže výtahů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</si>
  <si>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</si>
  <si>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</si>
  <si>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</si>
  <si>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</si>
  <si>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</si>
  <si>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</si>
  <si>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</si>
  <si>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</si>
  <si>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</si>
  <si>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</si>
  <si>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</si>
  <si>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</si>
  <si>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</si>
  <si>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</si>
  <si>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</si>
  <si>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</si>
  <si>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</si>
  <si>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311231115</t>
  </si>
  <si>
    <t>Zdivo z cihel pálených nosné z cihel plných dl. 290 mm P 7 až 15, na maltu ze suché směsi 5 MPa</t>
  </si>
  <si>
    <t>m3</t>
  </si>
  <si>
    <t>4</t>
  </si>
  <si>
    <t>-375329051</t>
  </si>
  <si>
    <t>140</t>
  </si>
  <si>
    <t>311238131</t>
  </si>
  <si>
    <t>m2</t>
  </si>
  <si>
    <t>399444632</t>
  </si>
  <si>
    <t>141</t>
  </si>
  <si>
    <t>311238215</t>
  </si>
  <si>
    <t>-643732546</t>
  </si>
  <si>
    <t>142</t>
  </si>
  <si>
    <t>311238218</t>
  </si>
  <si>
    <t>-2060420225</t>
  </si>
  <si>
    <t>276</t>
  </si>
  <si>
    <t>314273703</t>
  </si>
  <si>
    <t>Montáž třísložkového lehčeného komínového systému jednoprůduchového z lehkého betonu z vnitřních nerezových vložek s nehořlavou izolační rohoží s větrací šachtou, rozměr tvárnic 40x65,5 cm</t>
  </si>
  <si>
    <t>m</t>
  </si>
  <si>
    <t>1867300237</t>
  </si>
  <si>
    <t>277</t>
  </si>
  <si>
    <t>M</t>
  </si>
  <si>
    <t>553475730</t>
  </si>
  <si>
    <t>kus</t>
  </si>
  <si>
    <t>8</t>
  </si>
  <si>
    <t>11216103</t>
  </si>
  <si>
    <t>146</t>
  </si>
  <si>
    <t>317168132</t>
  </si>
  <si>
    <t>Překlad keramický vysoký v 23,8 cm dl 150 cm</t>
  </si>
  <si>
    <t>1550646291</t>
  </si>
  <si>
    <t>147</t>
  </si>
  <si>
    <t>317168133</t>
  </si>
  <si>
    <t>Překlad keramický vysoký v 23,8 cm dl 175 cm</t>
  </si>
  <si>
    <t>-406979379</t>
  </si>
  <si>
    <t>22</t>
  </si>
  <si>
    <t>317941121</t>
  </si>
  <si>
    <t>Osazování ocelových válcovaných nosníků na zdivu I nebo IE nebo U nebo UE nebo L do č. 12 nebo výšky do 120 mm</t>
  </si>
  <si>
    <t>t</t>
  </si>
  <si>
    <t>-1316106052</t>
  </si>
  <si>
    <t>23</t>
  </si>
  <si>
    <t>133806200</t>
  </si>
  <si>
    <t>tyče ocelové střední průřezu I do 160 mm značka oceli  S 235 JR  (11 375) označení průřezu    120</t>
  </si>
  <si>
    <t>-1000022485</t>
  </si>
  <si>
    <t>155</t>
  </si>
  <si>
    <t>317941123</t>
  </si>
  <si>
    <t>Osazování ocelových válcovaných nosníků na zdivu I, IE, U, UE nebo L do č 22</t>
  </si>
  <si>
    <t>-905952964</t>
  </si>
  <si>
    <t>156</t>
  </si>
  <si>
    <t>130109320</t>
  </si>
  <si>
    <t>ocel profilová UPE, v jakosti 11 375, h=140 mm</t>
  </si>
  <si>
    <t>-1334618155</t>
  </si>
  <si>
    <t>192</t>
  </si>
  <si>
    <t>130109300</t>
  </si>
  <si>
    <t>rám- podepírající pokroví- ocel profilová UPE, v jakosti 11 375, h=120 mm, 160mm</t>
  </si>
  <si>
    <t>1046659108</t>
  </si>
  <si>
    <t>187</t>
  </si>
  <si>
    <t>130109360</t>
  </si>
  <si>
    <t>ocel profilová UPE, v jakosti 11 375, h=180 mm</t>
  </si>
  <si>
    <t>-217548515</t>
  </si>
  <si>
    <t>148</t>
  </si>
  <si>
    <t>317998121</t>
  </si>
  <si>
    <t>Tepelná izolace mezi překlady jakékoliv výšky z polystyrénu tl do 50 mm</t>
  </si>
  <si>
    <t>216207840</t>
  </si>
  <si>
    <t>24</t>
  </si>
  <si>
    <t>346244381</t>
  </si>
  <si>
    <t>Plentování ocelových válcovaných nosníků jednostranné cihlami na maltu, výška stojiny do 200 mm</t>
  </si>
  <si>
    <t>983999725</t>
  </si>
  <si>
    <t>171</t>
  </si>
  <si>
    <t>411321414</t>
  </si>
  <si>
    <t>Stropy deskové ze ŽB tř. C 25/30</t>
  </si>
  <si>
    <t>2135292572</t>
  </si>
  <si>
    <t>167</t>
  </si>
  <si>
    <t>411354183</t>
  </si>
  <si>
    <t>Příplatek k zřízení podpěrné konstrukci stropů pro zatížení do 12 kPa za výšku přes 4 do 6 m</t>
  </si>
  <si>
    <t>-1705804612</t>
  </si>
  <si>
    <t>168</t>
  </si>
  <si>
    <t>411354184</t>
  </si>
  <si>
    <t>Příplatek k odstranění podpěrné konstrukci stropů pro zatížení do 12 kPa za výšku přes 4 do 6 m</t>
  </si>
  <si>
    <t>-1081717712</t>
  </si>
  <si>
    <t>169</t>
  </si>
  <si>
    <t>411354234</t>
  </si>
  <si>
    <t>Bednění stropů ztracené z hraněných trapézových vln v 40 mm plech pozinkovaný tl 0,88 mm</t>
  </si>
  <si>
    <t>1622016929</t>
  </si>
  <si>
    <t>172</t>
  </si>
  <si>
    <t>411354271</t>
  </si>
  <si>
    <t>Příplatek k ztracenému bednění stropů za lože z MC</t>
  </si>
  <si>
    <t>-2126678613</t>
  </si>
  <si>
    <t>170</t>
  </si>
  <si>
    <t>411362021</t>
  </si>
  <si>
    <t>-35079103</t>
  </si>
  <si>
    <t>145</t>
  </si>
  <si>
    <t>417238315</t>
  </si>
  <si>
    <t>1398346752</t>
  </si>
  <si>
    <t>152</t>
  </si>
  <si>
    <t>417238318</t>
  </si>
  <si>
    <t>-1072942415</t>
  </si>
  <si>
    <t>143</t>
  </si>
  <si>
    <t>417238321</t>
  </si>
  <si>
    <t>1374057925</t>
  </si>
  <si>
    <t>144</t>
  </si>
  <si>
    <t>417238325</t>
  </si>
  <si>
    <t>-2045961826</t>
  </si>
  <si>
    <t>149</t>
  </si>
  <si>
    <t>417321414</t>
  </si>
  <si>
    <t>Ztužující pásy a věnce ze ŽB tř. C 20/25</t>
  </si>
  <si>
    <t>-1303898618</t>
  </si>
  <si>
    <t>153</t>
  </si>
  <si>
    <t>417351115</t>
  </si>
  <si>
    <t>Zřízení bednění ztužujících věnců</t>
  </si>
  <si>
    <t>532378792</t>
  </si>
  <si>
    <t>154</t>
  </si>
  <si>
    <t>417351116</t>
  </si>
  <si>
    <t>Odstranění bednění ztužujících věnců</t>
  </si>
  <si>
    <t>-1057538938</t>
  </si>
  <si>
    <t>150</t>
  </si>
  <si>
    <t>417361221</t>
  </si>
  <si>
    <t>Výztuž ztužujících pásů a věnců betonářskou ocelí 10 216</t>
  </si>
  <si>
    <t>1281049236</t>
  </si>
  <si>
    <t>151</t>
  </si>
  <si>
    <t>417361821</t>
  </si>
  <si>
    <t>Výztuž ztužujících pásů a věnců betonářskou ocelí 10 505</t>
  </si>
  <si>
    <t>196466798</t>
  </si>
  <si>
    <t>190</t>
  </si>
  <si>
    <t>611321141</t>
  </si>
  <si>
    <t>Vápenocementová omítka štuková dvouvrstvá vnitřních stropů rovných nanášená ručně</t>
  </si>
  <si>
    <t>-868142418</t>
  </si>
  <si>
    <t>28</t>
  </si>
  <si>
    <t>612321141</t>
  </si>
  <si>
    <t>Omítka vápenocementová vnitřních ploch nanášená ručně dvouvrstvá, tloušťky jádrové omítky do 10 mm štuková svislých konstrukcí stěn</t>
  </si>
  <si>
    <t>276771371</t>
  </si>
  <si>
    <t>188</t>
  </si>
  <si>
    <t>210103315</t>
  </si>
  <si>
    <t>29</t>
  </si>
  <si>
    <t>612321191</t>
  </si>
  <si>
    <t>Omítka vápenocementová vnitřních ploch nanášená ručně Příplatek k cenám za každých dalších 5 mm tloušťky omítky přes 10 mm stěn</t>
  </si>
  <si>
    <t>1220111409</t>
  </si>
  <si>
    <t>189</t>
  </si>
  <si>
    <t>617321141</t>
  </si>
  <si>
    <t>Vápenocementová omítka štuková dvouvrstvá světlíků nebo výtahových šachet nanášená ručně</t>
  </si>
  <si>
    <t>253702290</t>
  </si>
  <si>
    <t>31</t>
  </si>
  <si>
    <t>619995001</t>
  </si>
  <si>
    <t>Začištění omítek (s dodáním hmot) kolem oken, dveří, podlah, obkladů apod.</t>
  </si>
  <si>
    <t>1769139192</t>
  </si>
  <si>
    <t>181</t>
  </si>
  <si>
    <t>622221011</t>
  </si>
  <si>
    <t>Montáž kontaktního zateplení vnějších stěn z minerální vlny s podélnou orientací vláken tl do 80 mm</t>
  </si>
  <si>
    <t>-738872100</t>
  </si>
  <si>
    <t>182</t>
  </si>
  <si>
    <t>631515190</t>
  </si>
  <si>
    <t>502661618</t>
  </si>
  <si>
    <t>183</t>
  </si>
  <si>
    <t>622221031</t>
  </si>
  <si>
    <t>Montáž kontaktního zateplení vnějších stěn z minerální vlny s podélnou orientací vláken tl do 160 mm</t>
  </si>
  <si>
    <t>-2057052856</t>
  </si>
  <si>
    <t>184</t>
  </si>
  <si>
    <t>631515380</t>
  </si>
  <si>
    <t>1924623835</t>
  </si>
  <si>
    <t>162</t>
  </si>
  <si>
    <t>622252001</t>
  </si>
  <si>
    <t>Montáž zakládacích soklových lišt kontaktního zateplení</t>
  </si>
  <si>
    <t>387395307</t>
  </si>
  <si>
    <t>163</t>
  </si>
  <si>
    <t>590516220</t>
  </si>
  <si>
    <t>lišta zakládací LO 23 mm tl 1,0 mm</t>
  </si>
  <si>
    <t>-1282128239</t>
  </si>
  <si>
    <t>164</t>
  </si>
  <si>
    <t>590514700</t>
  </si>
  <si>
    <t>lišta rohová Al 22 / 22 mm perforovaná</t>
  </si>
  <si>
    <t>-290562792</t>
  </si>
  <si>
    <t>165</t>
  </si>
  <si>
    <t>622252002</t>
  </si>
  <si>
    <t>Montáž ostatních lišt kontaktního zateplení</t>
  </si>
  <si>
    <t>1596111304</t>
  </si>
  <si>
    <t>32</t>
  </si>
  <si>
    <t>622323111</t>
  </si>
  <si>
    <t>Omítka vápenocementová vnějších ploch hladkých hladká, nanášená na neomítnutý bezesparý podklad, tloušťky do 5 mm ručně stěn</t>
  </si>
  <si>
    <t>-980606491</t>
  </si>
  <si>
    <t>33</t>
  </si>
  <si>
    <t>622323191</t>
  </si>
  <si>
    <t>Omítka vápenocementová vnějších ploch hladkých hladká, nanášená na neomítnutý bezesparý podklad, tloušťky do 5 mm ručně Příplatek k ceně za každý další 1 mm tloušťky omítky přes 5 mm stěn</t>
  </si>
  <si>
    <t>-1521892897</t>
  </si>
  <si>
    <t>34</t>
  </si>
  <si>
    <t>622335203</t>
  </si>
  <si>
    <t>Oprava cementové škrábané (břízolitové) omítky vnějších ploch stěn, v rozsahu opravované plochy přes 30 do 50%</t>
  </si>
  <si>
    <t>-1332650437</t>
  </si>
  <si>
    <t>211</t>
  </si>
  <si>
    <t>622521011</t>
  </si>
  <si>
    <t>Tenkovrstvá silikátová zrnitá omítka tl. 1,5 mm včetně penetrace vnějších stěn</t>
  </si>
  <si>
    <t>-947453819</t>
  </si>
  <si>
    <t>36</t>
  </si>
  <si>
    <t>631311134</t>
  </si>
  <si>
    <t>Mazanina z betonu prostého tl. přes 120 do 240 mm tř. C 16/20</t>
  </si>
  <si>
    <t>-1321174222</t>
  </si>
  <si>
    <t>37</t>
  </si>
  <si>
    <t>631319013</t>
  </si>
  <si>
    <t>Příplatek k cenám mazanin za úpravu povrchu mazaniny přehlazením, mazanina tl. přes 120 do 240 mm</t>
  </si>
  <si>
    <t>-1334866056</t>
  </si>
  <si>
    <t>39</t>
  </si>
  <si>
    <t>941111132</t>
  </si>
  <si>
    <t>Montáž lešení řadového trubkového lehkého pracovního s podlahami s provozním zatížením tř. 3 do 200 kg/m2 šířky tř. W12 přes 1,2 do 1,5 m, výšky přes 10 do 25 m</t>
  </si>
  <si>
    <t>2114072618</t>
  </si>
  <si>
    <t>40</t>
  </si>
  <si>
    <t>941111232</t>
  </si>
  <si>
    <t>Montáž lešení řadového trubkového lehkého pracovního s podlahami s provozním zatížením tř. 3 do 200 kg/m2 Příplatek za první a každý další den použití lešení k ceně -1132</t>
  </si>
  <si>
    <t>495323128</t>
  </si>
  <si>
    <t>41</t>
  </si>
  <si>
    <t>941111832</t>
  </si>
  <si>
    <t>Demontáž lešení řadového trubkového lehkého pracovního s podlahami s provozním zatížením tř. 3 do 200 kg/m2 šířky tř. W12 přes 1,2 do 1,5 m, výšky přes 10 do 25 m</t>
  </si>
  <si>
    <t>-983998204</t>
  </si>
  <si>
    <t>42</t>
  </si>
  <si>
    <t>944511111</t>
  </si>
  <si>
    <t>Montáž ochranné sítě zavěšené na konstrukci lešení z textilie z umělých vláken</t>
  </si>
  <si>
    <t>-1547034659</t>
  </si>
  <si>
    <t>43</t>
  </si>
  <si>
    <t>944511211</t>
  </si>
  <si>
    <t>Montáž ochranné sítě Příplatek za první a každý další den použití sítě k ceně -1111</t>
  </si>
  <si>
    <t>248367067</t>
  </si>
  <si>
    <t>44</t>
  </si>
  <si>
    <t>944511811</t>
  </si>
  <si>
    <t>Demontáž ochranné sítě zavěšené na konstrukci lešení z textilie z umělých vláken</t>
  </si>
  <si>
    <t>-1365330143</t>
  </si>
  <si>
    <t>45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</si>
  <si>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</si>
  <si>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</t>
  </si>
  <si>
    <t>-1232312026</t>
  </si>
  <si>
    <t>193</t>
  </si>
  <si>
    <t>953331111</t>
  </si>
  <si>
    <t>Vložky do svislých dilatačních spár z lepenky nepískované kladené volně</t>
  </si>
  <si>
    <t>1316824244</t>
  </si>
  <si>
    <t>194</t>
  </si>
  <si>
    <t>953841142</t>
  </si>
  <si>
    <t>Nástavec na komínový průduch nerezový v do 2 m D do 200 mm</t>
  </si>
  <si>
    <t>1254569087</t>
  </si>
  <si>
    <t>195</t>
  </si>
  <si>
    <t>953841162</t>
  </si>
  <si>
    <t>Příplatek ke komínovému nástavci nerezovému D do 200 mm za napojení pod střechou sklonu do 3°</t>
  </si>
  <si>
    <t>-1555566997</t>
  </si>
  <si>
    <t>191</t>
  </si>
  <si>
    <t>953946131</t>
  </si>
  <si>
    <t>Montáž atypických ocelových kcí hmotnosti do 1 t z profilů hmotnosti přes 30 kg/m-ok podepírající krov</t>
  </si>
  <si>
    <t>-643614696</t>
  </si>
  <si>
    <t>196</t>
  </si>
  <si>
    <t>953962113</t>
  </si>
  <si>
    <t>Kotvy chemickým tmelem M 12 hl 80 mm do zdiva z plných cihel s vyvrtáním otvoru</t>
  </si>
  <si>
    <t>964705166</t>
  </si>
  <si>
    <t>197</t>
  </si>
  <si>
    <t>953965123</t>
  </si>
  <si>
    <t>Kotevní šroub pro chemické kotvy M 12 dl 260 mm</t>
  </si>
  <si>
    <t>-1579173850</t>
  </si>
  <si>
    <t>46</t>
  </si>
  <si>
    <t>962031132</t>
  </si>
  <si>
    <t>Bourání příček z cihel, tvárnic nebo příčkovek z cihel pálených, plných nebo dutých na maltu vápennou nebo vápenocementovou, tl. do 100 mm</t>
  </si>
  <si>
    <t>-74923802</t>
  </si>
  <si>
    <t>47</t>
  </si>
  <si>
    <t>962032431</t>
  </si>
  <si>
    <t>Bourání zdiva nadzákladového z cihel nebo tvárnic z dutých cihel nebo tvárnic pálených nebo nepálených, na maltu vápennou nebo vápenocementovou, objemu do 1 m3</t>
  </si>
  <si>
    <t>1481691272</t>
  </si>
  <si>
    <t>48</t>
  </si>
  <si>
    <t>962032432</t>
  </si>
  <si>
    <t>Bourání zdiva nadzákladového z cihel nebo tvárnic z dutých cihel nebo tvárnic pálených nebo nepálených, na maltu vápennou nebo vápenocementovou, objemu přes 1 m3</t>
  </si>
  <si>
    <t>-1379637560</t>
  </si>
  <si>
    <t>49</t>
  </si>
  <si>
    <t>965081213</t>
  </si>
  <si>
    <t>Bourání podlah ostatních bez podkladního lože nebo mazaniny z dlaždic s jakoukoliv výplní spár keramických nebo xylolitových tl. do 10 mm, plochy přes 1 m2</t>
  </si>
  <si>
    <t>-1400152031</t>
  </si>
  <si>
    <t>50</t>
  </si>
  <si>
    <t>965081601</t>
  </si>
  <si>
    <t>Odsekání soklíků včetně otlučení podkladní omítky až na zdivo schodišťových</t>
  </si>
  <si>
    <t>-1632809293</t>
  </si>
  <si>
    <t>51</t>
  </si>
  <si>
    <t>965081611</t>
  </si>
  <si>
    <t>Odsekání soklíků včetně otlučení podkladní omítky až na zdivo rovných</t>
  </si>
  <si>
    <t>1595259001</t>
  </si>
  <si>
    <t>52</t>
  </si>
  <si>
    <t>968062354</t>
  </si>
  <si>
    <t>Vybourání dřevěných rámů oken s křídly, dveřních zárubní, vrat, stěn, ostění nebo obkladů rámů oken s křídly dvojitých, plochy do 1 m2</t>
  </si>
  <si>
    <t>-896358165</t>
  </si>
  <si>
    <t>53</t>
  </si>
  <si>
    <t>968062356</t>
  </si>
  <si>
    <t>Vybourání dřevěných rámů oken s křídly, dveřních zárubní, vrat, stěn, ostění nebo obkladů rámů oken s křídly dvojitých, plochy do 4 m2</t>
  </si>
  <si>
    <t>978517952</t>
  </si>
  <si>
    <t>54</t>
  </si>
  <si>
    <t>968062357</t>
  </si>
  <si>
    <t>Vybourání dřevěných rámů oken s křídly, dveřních zárubní, vrat, stěn, ostění nebo obkladů rámů oken s křídly dvojitých, plochy přes 4 m2</t>
  </si>
  <si>
    <t>1811641990</t>
  </si>
  <si>
    <t>55</t>
  </si>
  <si>
    <t>968072455</t>
  </si>
  <si>
    <t>Vybourání kovových rámů oken s křídly, dveřních zárubní, vrat, stěn, ostění nebo obkladů dveřních zárubní, plochy do 2 m2</t>
  </si>
  <si>
    <t>1808428244</t>
  </si>
  <si>
    <t>56</t>
  </si>
  <si>
    <t>96991R</t>
  </si>
  <si>
    <t>D+M rampy pro vozíčkáře k výtahové šachtě</t>
  </si>
  <si>
    <t>kpl</t>
  </si>
  <si>
    <t>2027799266</t>
  </si>
  <si>
    <t>59</t>
  </si>
  <si>
    <t>971033561</t>
  </si>
  <si>
    <t>Vybourání otvorů ve zdivu základovém nebo nadzákladovém z cihel, tvárnic, příčkovek z cihel pálených na maltu vápennou nebo vápenocementovou plochy do 1 m2, tl. do 600 mm</t>
  </si>
  <si>
    <t>1371214674</t>
  </si>
  <si>
    <t>60</t>
  </si>
  <si>
    <t>971033651</t>
  </si>
  <si>
    <t>Vybourání otvorů ve zdivu základovém nebo nadzákladovém z cihel, tvárnic, příčkovek z cihel pálených na maltu vápennou nebo vápenocementovou plochy do 4 m2, tl. do 600 mm</t>
  </si>
  <si>
    <t>1045759211</t>
  </si>
  <si>
    <t>61</t>
  </si>
  <si>
    <t>977151125</t>
  </si>
  <si>
    <t>Jádrové vrty diamantovými korunkami do stavebních materiálů (železobetonu, betonu, cihel, obkladů, dlažeb, kamene) průměru přes 180 do 200 mm</t>
  </si>
  <si>
    <t>-712344821</t>
  </si>
  <si>
    <t>62</t>
  </si>
  <si>
    <t>977151128</t>
  </si>
  <si>
    <t>Jádrové vrty diamantovými korunkami do stavebních materiálů (železobetonu, betonu, cihel, obkladů, dlažeb, kamene) průměru přes 250 do 300 mm</t>
  </si>
  <si>
    <t>999919557</t>
  </si>
  <si>
    <t>65</t>
  </si>
  <si>
    <t>978036161</t>
  </si>
  <si>
    <t>Otlučení šlechtěných apod. omítek vnějších břízolitových s vyškrabáním spar zdiva, s očištěním povrchu, v rozsahu 50 %</t>
  </si>
  <si>
    <t>380821083</t>
  </si>
  <si>
    <t>278</t>
  </si>
  <si>
    <t>L01</t>
  </si>
  <si>
    <t>provizorní podlaha-ve výtah.šachtě-2xI120dl.2,4+fošny-6xM+D</t>
  </si>
  <si>
    <t>soubor</t>
  </si>
  <si>
    <t>-1649446239</t>
  </si>
  <si>
    <t>288</t>
  </si>
  <si>
    <t>997013116</t>
  </si>
  <si>
    <t>Vnitrostaveništní doprava suti a vybouraných hmot vodorovně do 50 m svisle s použitím mechanizace pro budovy a haly výšky přes 18 do 21 m</t>
  </si>
  <si>
    <t>442450605</t>
  </si>
  <si>
    <t>289</t>
  </si>
  <si>
    <t>997013501</t>
  </si>
  <si>
    <t>Odvoz suti a vybouraných hmot na skládku nebo meziskládku se složením, na vzdálenost do 1 km</t>
  </si>
  <si>
    <t>-1890547894</t>
  </si>
  <si>
    <t>68</t>
  </si>
  <si>
    <t>997013509</t>
  </si>
  <si>
    <t>Odvoz suti a vybouraných hmot na skládku nebo meziskládku se složením, na vzdálenost Příplatek k ceně za každý další i započatý 1 km přes 1 km</t>
  </si>
  <si>
    <t>308842495</t>
  </si>
  <si>
    <t>69</t>
  </si>
  <si>
    <t>997013831</t>
  </si>
  <si>
    <t>Poplatek za uložení stavebního odpadu na skládce (skládkovné) směsného</t>
  </si>
  <si>
    <t>897691350</t>
  </si>
  <si>
    <t>286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</si>
  <si>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</si>
  <si>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</si>
  <si>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1336639273</t>
  </si>
  <si>
    <t>229</t>
  </si>
  <si>
    <t>712363001</t>
  </si>
  <si>
    <t>Provedení povlakové krytiny střech do 10° termoplastickou fólií PVC rozvinutím a natažením v ploše</t>
  </si>
  <si>
    <t>16</t>
  </si>
  <si>
    <t>-940783436</t>
  </si>
  <si>
    <t>230</t>
  </si>
  <si>
    <t>283220140</t>
  </si>
  <si>
    <t>fólie hydroizolační střešní DPL 76 tl 1,2 mm š 1300 mm šedá</t>
  </si>
  <si>
    <t>1544734472</t>
  </si>
  <si>
    <t>243</t>
  </si>
  <si>
    <t>712363003</t>
  </si>
  <si>
    <t>Provedení povlakové krytina střech do 10° spoj 2 pásů fólií PVC horkovzdušným navařením</t>
  </si>
  <si>
    <t>423337537</t>
  </si>
  <si>
    <t>244</t>
  </si>
  <si>
    <t>712363008</t>
  </si>
  <si>
    <t>Provedení krytiny střech do 10° pojištění spoje nalepením pruhu fólie horkým vzduchem</t>
  </si>
  <si>
    <t>-919224203</t>
  </si>
  <si>
    <t>239</t>
  </si>
  <si>
    <t>712363601</t>
  </si>
  <si>
    <t>Provedení povlak krytiny mechanicky kotvenou do betonu TI tl přes 240mm vnitřní pole,budova v do 18m</t>
  </si>
  <si>
    <t>-2134787235</t>
  </si>
  <si>
    <t>240</t>
  </si>
  <si>
    <t>712363602</t>
  </si>
  <si>
    <t>Provedení povlak krytiny mechanicky kotvenou do betonu TI tl přes 240 mm krajní pole,budova v do 18m</t>
  </si>
  <si>
    <t>-1842467909</t>
  </si>
  <si>
    <t>242</t>
  </si>
  <si>
    <t>712363603</t>
  </si>
  <si>
    <t>Provedení povlak krytiny mechanicky kotvenou do betonu TI tl přes 240 mm rohové pole,budova v do 18m</t>
  </si>
  <si>
    <t>-2098692303</t>
  </si>
  <si>
    <t>236</t>
  </si>
  <si>
    <t>712363611</t>
  </si>
  <si>
    <t>Provedení povlak krytiny mechanicky kotvenou do trapézu TI tl přes 240mm vnitřní pol,budova v do 18m</t>
  </si>
  <si>
    <t>1291841574</t>
  </si>
  <si>
    <t>237</t>
  </si>
  <si>
    <t>712363612</t>
  </si>
  <si>
    <t>Provedení povlak krytiny mechanicky kotvenou do trapézu TI tl přes 240mm krajní pol, budova v do 18m</t>
  </si>
  <si>
    <t>619334369</t>
  </si>
  <si>
    <t>238</t>
  </si>
  <si>
    <t>712363613</t>
  </si>
  <si>
    <t>Provedení povlak krytiny mechanicky kotvenou do trapézu TI tl přes 240mm rohové pole budova v do 18m</t>
  </si>
  <si>
    <t>-855874866</t>
  </si>
  <si>
    <t>245</t>
  </si>
  <si>
    <t>712391171</t>
  </si>
  <si>
    <t>Provedení povlakové krytiny střech do 10° podkladní-separační textilní vrstvy</t>
  </si>
  <si>
    <t>-1801228539</t>
  </si>
  <si>
    <t>246</t>
  </si>
  <si>
    <t>693112590</t>
  </si>
  <si>
    <t>-331891052</t>
  </si>
  <si>
    <t>247</t>
  </si>
  <si>
    <t>712411101</t>
  </si>
  <si>
    <t>Provedení povlakové krytiny střech do 30° za studena nátěrem penetračním</t>
  </si>
  <si>
    <t>609036578</t>
  </si>
  <si>
    <t>248</t>
  </si>
  <si>
    <t>111631660R</t>
  </si>
  <si>
    <t>penetrace DPR 12kg=5m2</t>
  </si>
  <si>
    <t>kg</t>
  </si>
  <si>
    <t>642888545</t>
  </si>
  <si>
    <t>285</t>
  </si>
  <si>
    <t>998712103</t>
  </si>
  <si>
    <t>Přesun hmot tonážní tonážní pro krytiny povlakové v objektech v do 24 m</t>
  </si>
  <si>
    <t>429687593</t>
  </si>
  <si>
    <t>79</t>
  </si>
  <si>
    <t>713121111</t>
  </si>
  <si>
    <t>Montáž tepelné izolace podlah rohožemi, pásy, deskami, dílci, bloky (izolační materiál ve specifikaci) kladenými volně jednovrstvá</t>
  </si>
  <si>
    <t>-1759111562</t>
  </si>
  <si>
    <t>80</t>
  </si>
  <si>
    <t>631667950</t>
  </si>
  <si>
    <t>1497795191</t>
  </si>
  <si>
    <t>81</t>
  </si>
  <si>
    <t>631667900</t>
  </si>
  <si>
    <t>-719727151</t>
  </si>
  <si>
    <t>226</t>
  </si>
  <si>
    <t>283723190</t>
  </si>
  <si>
    <t xml:space="preserve">deska z pěnového polystyrenu EPS 100 S stabil 1000 x 500 x 160 mm - samozhášivého EN 13 163, objemová hmotnost 20 - 25 kg/m3 </t>
  </si>
  <si>
    <t>393826371</t>
  </si>
  <si>
    <t>209</t>
  </si>
  <si>
    <t>713131141</t>
  </si>
  <si>
    <t>Montáž izolace tepelné stěn a základů lepením celoplošně rohoží, pásů, dílců, desek</t>
  </si>
  <si>
    <t>-429335257</t>
  </si>
  <si>
    <t>210</t>
  </si>
  <si>
    <t>283763520</t>
  </si>
  <si>
    <t>329500955</t>
  </si>
  <si>
    <t>224</t>
  </si>
  <si>
    <t>631481410</t>
  </si>
  <si>
    <t>828566341</t>
  </si>
  <si>
    <t>225</t>
  </si>
  <si>
    <t>713141131</t>
  </si>
  <si>
    <t>Montáž izolace tepelné střech plochých lepené za studena 1 vrstva rohoží, pásů, dílců, desek</t>
  </si>
  <si>
    <t>1526223245</t>
  </si>
  <si>
    <t>227</t>
  </si>
  <si>
    <t>713141211</t>
  </si>
  <si>
    <t>Montáž izolace tepelné střech plochých volně položené atikový klín</t>
  </si>
  <si>
    <t>-1080014858</t>
  </si>
  <si>
    <t>228</t>
  </si>
  <si>
    <t>631529020</t>
  </si>
  <si>
    <t>klín atikový přechodný EPS tl.50 x 50 mm</t>
  </si>
  <si>
    <t>495533790</t>
  </si>
  <si>
    <t>83</t>
  </si>
  <si>
    <t>713191132</t>
  </si>
  <si>
    <t>Montáž tepelné izolace stavebních konstrukcí - doplňky a konstrukční součásti podlah, stropů vrchem nebo střech překrytím fólií separační z PE</t>
  </si>
  <si>
    <t>240630881</t>
  </si>
  <si>
    <t>84</t>
  </si>
  <si>
    <t>283231500</t>
  </si>
  <si>
    <t>-1256523882</t>
  </si>
  <si>
    <t>85</t>
  </si>
  <si>
    <t>1617619276</t>
  </si>
  <si>
    <t>86</t>
  </si>
  <si>
    <t>1813021670</t>
  </si>
  <si>
    <t>279</t>
  </si>
  <si>
    <t>998713103</t>
  </si>
  <si>
    <t>Přesun hmot pro izolace tepelné stanovený z hmotnosti přesunovaného materiálu vodorovná dopravní vzdálenost do 50 m v objektech výšky přes 12 m do 24 m</t>
  </si>
  <si>
    <t>-1715960302</t>
  </si>
  <si>
    <t>217</t>
  </si>
  <si>
    <t>762083111</t>
  </si>
  <si>
    <t>Impregnace řeziva proti dřevokaznému hmyzu a houbám máčením třída ohrožení 1 a 2</t>
  </si>
  <si>
    <t>789002631</t>
  </si>
  <si>
    <t>213</t>
  </si>
  <si>
    <t>762332132</t>
  </si>
  <si>
    <t>Montáž vázaných kcí krovů pravidelných z hraněného řeziva průřezové plochy do 224 cm2</t>
  </si>
  <si>
    <t>-196748251</t>
  </si>
  <si>
    <t>214</t>
  </si>
  <si>
    <t>605120110</t>
  </si>
  <si>
    <t>řezivo jehličnaté hranol jakost I nad 120 cm2</t>
  </si>
  <si>
    <t>-224562316</t>
  </si>
  <si>
    <t>215</t>
  </si>
  <si>
    <t>762341027</t>
  </si>
  <si>
    <t>Bednění střech rovných z desek OSB tl 25 mm na pero a drážku šroubovaných na krokve</t>
  </si>
  <si>
    <t>1261978874</t>
  </si>
  <si>
    <t>218</t>
  </si>
  <si>
    <t>762395000</t>
  </si>
  <si>
    <t>Spojovací prostředky pro montáž krovu, bednění, laťování, světlíky, klíny</t>
  </si>
  <si>
    <t>1760218750</t>
  </si>
  <si>
    <t>216</t>
  </si>
  <si>
    <t>762431036</t>
  </si>
  <si>
    <t>Obložení stěn z desek OSB tl 22 mm broušených na pero a drážku přibíjených</t>
  </si>
  <si>
    <t>392155347</t>
  </si>
  <si>
    <t>252</t>
  </si>
  <si>
    <t>762431225</t>
  </si>
  <si>
    <t>Montáž obložení stěn deskami dřevotřískovými na pero a drážku</t>
  </si>
  <si>
    <t>-995701765</t>
  </si>
  <si>
    <t>253</t>
  </si>
  <si>
    <t>607215120</t>
  </si>
  <si>
    <t>deska dřevotřísková typ S třída E1, jakost I tl. 10 mm</t>
  </si>
  <si>
    <t>505908740</t>
  </si>
  <si>
    <t>220</t>
  </si>
  <si>
    <t>762439001</t>
  </si>
  <si>
    <t>Montáž obložení stěn podkladový rošt</t>
  </si>
  <si>
    <t>483372003</t>
  </si>
  <si>
    <t>221</t>
  </si>
  <si>
    <t>605120010</t>
  </si>
  <si>
    <t>řezivo jehličnaté hranol jakost I do 120 cm2</t>
  </si>
  <si>
    <t>-663901876</t>
  </si>
  <si>
    <t>219</t>
  </si>
  <si>
    <t>762495000</t>
  </si>
  <si>
    <t>Spojovací prostředky pro montáž olištování, obložení stropů, střešních podhledů a stěn</t>
  </si>
  <si>
    <t>48819686</t>
  </si>
  <si>
    <t>88</t>
  </si>
  <si>
    <t>762511226</t>
  </si>
  <si>
    <t>Podlahové konstrukce podkladové z dřevoštěpkových desek OSB jednovrstvých lepených na pero a drážku 22 mm nebroušených, tloušťky desky</t>
  </si>
  <si>
    <t>-1271502866</t>
  </si>
  <si>
    <t>280</t>
  </si>
  <si>
    <t>998762103</t>
  </si>
  <si>
    <t>Přesun hmot pro konstrukce tesařské stanovený z hmotnosti přesunovaného materiálu vodorovná dopravní vzdálenost do 50 m v objektech výšky přes 12 do 24 m</t>
  </si>
  <si>
    <t>-1395059157</t>
  </si>
  <si>
    <t>223</t>
  </si>
  <si>
    <t>763121421</t>
  </si>
  <si>
    <t>SDK stěna předsazená tl 62,5 mm profil CW+UW 50 deska 1xDF 12,5 TI 40 mm EI 30</t>
  </si>
  <si>
    <t>-1658601481</t>
  </si>
  <si>
    <t>185</t>
  </si>
  <si>
    <t>763131532</t>
  </si>
  <si>
    <t>SDK podhled deska 1xDF 15 bez TI jednovrstvá spodní kce profil CD+UD</t>
  </si>
  <si>
    <t>-108578347</t>
  </si>
  <si>
    <t>186</t>
  </si>
  <si>
    <t>763131541</t>
  </si>
  <si>
    <t>SDK podhled desky 2xDF 12,5 bez TI jednovrstvá spodní kce profil CD+UD</t>
  </si>
  <si>
    <t>1772834940</t>
  </si>
  <si>
    <t>212</t>
  </si>
  <si>
    <t>763164536</t>
  </si>
  <si>
    <t>SDK obklad kovových kcí tvaru L š do 0,8 m desky 1xDF 15</t>
  </si>
  <si>
    <t>-1878770226</t>
  </si>
  <si>
    <t>281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</si>
  <si>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</si>
  <si>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</si>
  <si>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1763984987</t>
  </si>
  <si>
    <t>268</t>
  </si>
  <si>
    <t>764021404</t>
  </si>
  <si>
    <t>Podkladní plech z Al plechu rš 330 mm</t>
  </si>
  <si>
    <t>1872228998</t>
  </si>
  <si>
    <t>271</t>
  </si>
  <si>
    <t>764021421</t>
  </si>
  <si>
    <t>Dilatační připojovací lišta z Al plechu včetně tmelení rš 100 mm</t>
  </si>
  <si>
    <t>839411216</t>
  </si>
  <si>
    <t>269</t>
  </si>
  <si>
    <t>764222434</t>
  </si>
  <si>
    <t>Oplechování rovné okapové hrany z Al plechu rš 330 mm</t>
  </si>
  <si>
    <t>-1081798166</t>
  </si>
  <si>
    <t>272</t>
  </si>
  <si>
    <t>764223414</t>
  </si>
  <si>
    <t>Střešní dilatace z Al plechu jednodílná rš 330 mm</t>
  </si>
  <si>
    <t>-1117366333</t>
  </si>
  <si>
    <t>270</t>
  </si>
  <si>
    <t>764224406</t>
  </si>
  <si>
    <t>Oplechování horních ploch a nadezdívek (atik) bez rohů z Al plechu mechanicky kotvené rš 500 mm</t>
  </si>
  <si>
    <t>-920765649</t>
  </si>
  <si>
    <t>273</t>
  </si>
  <si>
    <t>764521403</t>
  </si>
  <si>
    <t>Žlab podokapní půlkruhový z Al plechu rš 250 mm</t>
  </si>
  <si>
    <t>993694118</t>
  </si>
  <si>
    <t>275</t>
  </si>
  <si>
    <t>764521444</t>
  </si>
  <si>
    <t>Kotlík oválný (trychtýřový) pro podokapní žlaby z Al plechu 330/100 mm</t>
  </si>
  <si>
    <t>231313942</t>
  </si>
  <si>
    <t>274</t>
  </si>
  <si>
    <t>764528422</t>
  </si>
  <si>
    <t>Svody kruhové včetně objímek, kolen, odskoků z Al plechu průměru 100 mm</t>
  </si>
  <si>
    <t>-1003129397</t>
  </si>
  <si>
    <t>282</t>
  </si>
  <si>
    <t>998764103</t>
  </si>
  <si>
    <t>Přesun hmot tonážní pro konstrukce klempířské v objektech v do 24 m</t>
  </si>
  <si>
    <t>-241823020</t>
  </si>
  <si>
    <t>174</t>
  </si>
  <si>
    <t>767113110</t>
  </si>
  <si>
    <t>Montáž stěn pro zasklení z Al profilů plochy do 6 m2</t>
  </si>
  <si>
    <t>2080183819</t>
  </si>
  <si>
    <t>180</t>
  </si>
  <si>
    <t>R101</t>
  </si>
  <si>
    <t>D- prosklená venkovní stěna do hliníkových lišt  (H1,H2)</t>
  </si>
  <si>
    <t>-208236687</t>
  </si>
  <si>
    <t>175</t>
  </si>
  <si>
    <t>767620122</t>
  </si>
  <si>
    <t>Montáž oken zdvojených otevíravých do panelů nebo ocelové konstrukce plochy do 1,5 m2</t>
  </si>
  <si>
    <t>-404700938</t>
  </si>
  <si>
    <t>176</t>
  </si>
  <si>
    <t>553417430R</t>
  </si>
  <si>
    <t>(H1,H2)-okno hliníkové otevíravě sklopné jednokřídlové 800 x 1500 mm</t>
  </si>
  <si>
    <t>1334826578</t>
  </si>
  <si>
    <t>177</t>
  </si>
  <si>
    <t>553412460R</t>
  </si>
  <si>
    <t>(H2)-dveře hliníkové vchodové jednokřídlové 900 x 2100 mm</t>
  </si>
  <si>
    <t>-753681970</t>
  </si>
  <si>
    <t>178</t>
  </si>
  <si>
    <t>767640111</t>
  </si>
  <si>
    <t>Montáž dveří ocelových vchodových jednokřídlových bez nadsvětlíku</t>
  </si>
  <si>
    <t>887947325</t>
  </si>
  <si>
    <t>108</t>
  </si>
  <si>
    <t>767991R</t>
  </si>
  <si>
    <t>D+M trubky pr.200mm,vč utěsnění pro VZT,dl.800mm</t>
  </si>
  <si>
    <t>-1025694788</t>
  </si>
  <si>
    <t>109</t>
  </si>
  <si>
    <t>767992R</t>
  </si>
  <si>
    <t>D+M čistící zony vnitřní - gumovo textilní rohož 1,7 x 1m</t>
  </si>
  <si>
    <t>-279335697</t>
  </si>
  <si>
    <t>110</t>
  </si>
  <si>
    <t>767993R</t>
  </si>
  <si>
    <t>D+M hliníkovo gumové rohože zapuštěné do obkladu schodiště 2 x 1m</t>
  </si>
  <si>
    <t>-685609023</t>
  </si>
  <si>
    <t>111</t>
  </si>
  <si>
    <t>767993R.1</t>
  </si>
  <si>
    <t>D+M cedulek s označením tříd 150/70mm,hliník stříbrný matný</t>
  </si>
  <si>
    <t>-767159029</t>
  </si>
  <si>
    <t>113</t>
  </si>
  <si>
    <t>7679992R</t>
  </si>
  <si>
    <t>D+M nastavení plynového potrubí s nástavbou komínu v.2000mm</t>
  </si>
  <si>
    <t>199996258</t>
  </si>
  <si>
    <t>283</t>
  </si>
  <si>
    <t>998767103</t>
  </si>
  <si>
    <t>Přesun hmot pro zámečnické konstrukce stanovený z hmotnosti přesunovaného materiálu vodorovná dopravní vzdálenost do 50 m v objektech výšky přes 12 do 24 m</t>
  </si>
  <si>
    <t>1123622978</t>
  </si>
  <si>
    <t>287</t>
  </si>
  <si>
    <t>L02</t>
  </si>
  <si>
    <t>M+D-mřížka oboustranná větracího otvoru ve výtahové šachtě 400/400 se sítí ptori hymzu</t>
  </si>
  <si>
    <t>-168649450</t>
  </si>
  <si>
    <t>115</t>
  </si>
  <si>
    <t>771474113</t>
  </si>
  <si>
    <t>Montáž soklíků z dlaždic keramických lepených flexibilním lepidlem rovných výšky přes 90 do 120 mm</t>
  </si>
  <si>
    <t>-313761799</t>
  </si>
  <si>
    <t>116</t>
  </si>
  <si>
    <t>771574116</t>
  </si>
  <si>
    <t>Montáž podlah z dlaždic keramických lepených flexibilním lepidlem režných nebo glazovaných hladkých přes 22 do 25 ks/ m2</t>
  </si>
  <si>
    <t>1221603933</t>
  </si>
  <si>
    <t>117</t>
  </si>
  <si>
    <t>597610000</t>
  </si>
  <si>
    <t>-1610461059</t>
  </si>
  <si>
    <t>118</t>
  </si>
  <si>
    <t>771579191</t>
  </si>
  <si>
    <t>Montáž podlah z dlaždic keramických Příplatek k cenám za plochu do 5 m2 jednotlivě</t>
  </si>
  <si>
    <t>1937514375</t>
  </si>
  <si>
    <t>119</t>
  </si>
  <si>
    <t>771579196</t>
  </si>
  <si>
    <t>Montáž podlah z dlaždic keramických Příplatek k cenám za dvousložkový spárovací tmel</t>
  </si>
  <si>
    <t>-719755558</t>
  </si>
  <si>
    <t>120</t>
  </si>
  <si>
    <t>771579197</t>
  </si>
  <si>
    <t>Montáž podlah z dlaždic keramických Příplatek k cenám za dvousložkové lepidlo</t>
  </si>
  <si>
    <t>-997767901</t>
  </si>
  <si>
    <t>121</t>
  </si>
  <si>
    <t>771990111</t>
  </si>
  <si>
    <t>Vyrovnání podkladní vrstvy samonivelační stěrkou tl. 4 mm, min. pevnosti 15 MPa</t>
  </si>
  <si>
    <t>-938861578</t>
  </si>
  <si>
    <t>284</t>
  </si>
  <si>
    <t>998771103</t>
  </si>
  <si>
    <t>Přesun hmot pro podlahy z dlaždic stanovený z hmotnosti přesunovaného materiálu vodorovná dopravní vzdálenost do 50 m v objektech výšky přes 12 do 24 m</t>
  </si>
  <si>
    <t>91393810</t>
  </si>
  <si>
    <t>137</t>
  </si>
  <si>
    <t>784181103</t>
  </si>
  <si>
    <t>Penetrace podkladu jednonásobná základní akrylátová v místnostech výšky přes 3,80 do 5,00 m</t>
  </si>
  <si>
    <t>184245706</t>
  </si>
  <si>
    <t>138</t>
  </si>
  <si>
    <t>784211103</t>
  </si>
  <si>
    <t>Malby z malířských směsí otěruvzdorných za mokra dvojnásobné, bílé za mokra otěruvzdorné výborně v místnostech výšky přes 3,80 do 5,00 m</t>
  </si>
  <si>
    <t>-1913090411</t>
  </si>
  <si>
    <t>3</t>
  </si>
  <si>
    <t>139</t>
  </si>
  <si>
    <t>33991R</t>
  </si>
  <si>
    <t>D+M výtahu dle popisu v TZ,nosnost 675kg-komplet</t>
  </si>
  <si>
    <t>64</t>
  </si>
  <si>
    <t>448207231</t>
  </si>
  <si>
    <t>Zdivo nosné vnitřní zvukově izolační  tl 250 mm pevnosti P 15 na MVC</t>
  </si>
  <si>
    <t>Zdivo nosné vnější tl 400 mm pevnosti P 10 na MC</t>
  </si>
  <si>
    <t>Zdivo nosné vnější tl 440 mm pevnosti P 10 na MC</t>
  </si>
  <si>
    <t>příslušenství stavební kovové vložky komínové ohebné nerezové flexibilní 010 - plyn D1 tl. 0,12 mm 200 mm</t>
  </si>
  <si>
    <t>Obezdívka věnce oboustranná věncovkou v 150 mm včetně polystyrenu tl 70 mm</t>
  </si>
  <si>
    <t>Obezdívka věnce oboustranná věncovkou v přes 250 do 290 mm včetně polystyrenu tl 70 mm</t>
  </si>
  <si>
    <t>Obezdívka věnce jednostranná věncovkou v 150 mm bez tepelné izolace</t>
  </si>
  <si>
    <t>Obezdívka věnce oboustranná věncovkou v 150 mm bez tepelné izolace</t>
  </si>
  <si>
    <t>deska minerální izolační  tl. 50 mm</t>
  </si>
  <si>
    <t>deska minerální izolační  tl. 160 mm</t>
  </si>
  <si>
    <t>geotextilie netkaná (300)</t>
  </si>
  <si>
    <t>deska fasádní polystyrénová izolační pero drážka 30 (EPS P) 1250 x 600 x 50 mm</t>
  </si>
  <si>
    <t>vlákna skleněná izolační deska, rozměr 1250 x 600 mm, la = 0,032 W/mK tl. 40 mm</t>
  </si>
  <si>
    <t>vlákna skleněná izolační deska, rozměr 1250 x 600 mm, la = 0,032 W/mK tl. 20 mm</t>
  </si>
  <si>
    <t>deska minerální izolační 600x1200 mm tl. 200 mm</t>
  </si>
  <si>
    <t>fólie z polyetylénu a jednoduché výrobky z nich separační fólie separační fólie PE fólie pro lité podlahy   bal. 100 m2</t>
  </si>
  <si>
    <t>obkládačky a dlaždice keramické koupelny - obkládačky formát 25 x 33 x  0,7 cm (bílé i barevné)        I.j.  (cen.sk. 76)</t>
  </si>
  <si>
    <t xml:space="preserve">Výztuž stropů svařovanými sítěmi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</si>
</sst>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2" borderId="0" xfId="0" applyFont="1" applyFill="1" applyAlignment="1">
      <alignment horizontal="left"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0" fillId="0" borderId="5" xfId="0" applyBorder="1" applyProtection="1"/>
    <xf numFmtId="0" fontId="11" fillId="0" borderId="0" xfId="0" applyFont="1" applyAlignment="1">
      <alignment horizontal="left" vertical="center"/>
    </xf>
    <xf numFmtId="0" fontId="13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5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8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8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3" fillId="0" borderId="22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4" fontId="18" fillId="0" borderId="17" xfId="0" applyNumberFormat="1" applyFont="1" applyBorder="1" applyAlignment="1" applyProtection="1">
      <alignment vertical="center"/>
    </xf>
    <xf numFmtId="166" fontId="18" fillId="0" borderId="17" xfId="0" applyNumberFormat="1" applyFont="1" applyBorder="1" applyAlignment="1" applyProtection="1">
      <alignment vertical="center"/>
    </xf>
    <xf numFmtId="4" fontId="18" fillId="0" borderId="18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1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0" fillId="0" borderId="0" xfId="0" applyProtection="1"/>
    <xf numFmtId="0" fontId="27" fillId="0" borderId="0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3" fillId="0" borderId="2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Border="1" applyAlignment="1" applyProtection="1"/>
    <xf numFmtId="0" fontId="6" fillId="0" borderId="0" xfId="0" applyFont="1" applyBorder="1" applyAlignment="1" applyProtection="1">
      <alignment horizontal="left"/>
    </xf>
    <xf numFmtId="0" fontId="8" fillId="0" borderId="5" xfId="0" applyFont="1" applyBorder="1" applyAlignment="1" applyProtection="1"/>
    <xf numFmtId="0" fontId="8" fillId="0" borderId="14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25" xfId="0" applyFont="1" applyBorder="1" applyAlignment="1" applyProtection="1">
      <alignment horizontal="center" vertical="center"/>
    </xf>
    <xf numFmtId="49" fontId="32" fillId="0" borderId="25" xfId="0" applyNumberFormat="1" applyFont="1" applyBorder="1" applyAlignment="1" applyProtection="1">
      <alignment horizontal="left" vertical="center" wrapText="1"/>
    </xf>
    <xf numFmtId="0" fontId="32" fillId="0" borderId="25" xfId="0" applyFont="1" applyBorder="1" applyAlignment="1" applyProtection="1">
      <alignment horizontal="center" vertical="center" wrapText="1"/>
    </xf>
    <xf numFmtId="167" fontId="32" fillId="0" borderId="25" xfId="0" applyNumberFormat="1" applyFont="1" applyBorder="1" applyAlignment="1" applyProtection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11" fillId="0" borderId="0" xfId="0" applyFont="1" applyBorder="1" applyAlignment="1">
      <alignment horizontal="center" vertical="center"/>
    </xf>
    <xf numFmtId="0" fontId="0" fillId="0" borderId="0" xfId="0"/>
    <xf numFmtId="0" fontId="12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5" fillId="0" borderId="0" xfId="0" applyNumberFormat="1" applyFont="1" applyBorder="1" applyAlignment="1" applyProtection="1">
      <alignment vertical="center"/>
    </xf>
    <xf numFmtId="4" fontId="15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horizontal="right" vertical="center"/>
    </xf>
    <xf numFmtId="0" fontId="23" fillId="0" borderId="0" xfId="0" applyFont="1" applyBorder="1" applyAlignment="1" applyProtection="1">
      <alignment horizontal="left" vertical="center" wrapText="1"/>
    </xf>
    <xf numFmtId="4" fontId="7" fillId="0" borderId="0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4" fontId="21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4" fontId="21" fillId="5" borderId="0" xfId="0" applyNumberFormat="1" applyFont="1" applyFill="1" applyBorder="1" applyAlignment="1" applyProtection="1">
      <alignment vertical="center"/>
    </xf>
    <xf numFmtId="0" fontId="11" fillId="3" borderId="0" xfId="0" applyFont="1" applyFill="1" applyAlignment="1">
      <alignment horizontal="center" vertical="center"/>
    </xf>
    <xf numFmtId="0" fontId="13" fillId="0" borderId="0" xfId="0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left" vertical="center"/>
    </xf>
    <xf numFmtId="4" fontId="15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5" borderId="23" xfId="0" applyFont="1" applyFill="1" applyBorder="1" applyAlignment="1" applyProtection="1">
      <alignment horizontal="center" vertical="center" wrapText="1"/>
    </xf>
    <xf numFmtId="0" fontId="29" fillId="5" borderId="23" xfId="0" applyFont="1" applyFill="1" applyBorder="1" applyAlignment="1" applyProtection="1">
      <alignment horizontal="center" vertical="center" wrapText="1"/>
    </xf>
    <xf numFmtId="0" fontId="0" fillId="5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2" fillId="0" borderId="25" xfId="0" applyFont="1" applyBorder="1" applyAlignment="1" applyProtection="1">
      <alignment horizontal="left" vertical="center" wrapText="1"/>
    </xf>
    <xf numFmtId="0" fontId="32" fillId="0" borderId="25" xfId="0" applyFont="1" applyBorder="1" applyAlignment="1" applyProtection="1">
      <alignment vertical="center"/>
    </xf>
    <xf numFmtId="4" fontId="32" fillId="0" borderId="25" xfId="0" applyNumberFormat="1" applyFont="1" applyBorder="1" applyAlignment="1" applyProtection="1">
      <alignment vertical="center"/>
    </xf>
    <xf numFmtId="4" fontId="21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0" xfId="0" applyNumberFormat="1" applyFont="1" applyBorder="1" applyAlignment="1" applyProtection="1"/>
    <xf numFmtId="4" fontId="7" fillId="0" borderId="17" xfId="0" applyNumberFormat="1" applyFont="1" applyBorder="1" applyAlignment="1" applyProtection="1"/>
    <xf numFmtId="4" fontId="7" fillId="0" borderId="17" xfId="0" applyNumberFormat="1" applyFont="1" applyBorder="1" applyAlignment="1" applyProtection="1">
      <alignment vertical="center"/>
    </xf>
    <xf numFmtId="4" fontId="7" fillId="0" borderId="23" xfId="0" applyNumberFormat="1" applyFont="1" applyBorder="1" applyAlignment="1" applyProtection="1"/>
    <xf numFmtId="4" fontId="7" fillId="0" borderId="23" xfId="0" applyNumberFormat="1" applyFont="1" applyBorder="1" applyAlignment="1" applyProtection="1">
      <alignment vertical="center"/>
    </xf>
    <xf numFmtId="4" fontId="6" fillId="0" borderId="12" xfId="0" applyNumberFormat="1" applyFont="1" applyBorder="1" applyAlignment="1" applyProtection="1"/>
    <xf numFmtId="4" fontId="6" fillId="0" borderId="12" xfId="0" applyNumberFormat="1" applyFont="1" applyBorder="1" applyAlignment="1" applyProtection="1">
      <alignment vertical="center"/>
    </xf>
    <xf numFmtId="0" fontId="0" fillId="2" borderId="0" xfId="0" applyFill="1"/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4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1" t="s">
        <v>2</v>
      </c>
      <c r="BB1" s="11" t="s">
        <v>3</v>
      </c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T1" s="14" t="s">
        <v>4</v>
      </c>
      <c r="BU1" s="14" t="s">
        <v>4</v>
      </c>
    </row>
    <row r="2" spans="1:73" ht="36.950000000000003" customHeight="1" x14ac:dyDescent="0.3">
      <c r="C2" s="164" t="s">
        <v>5</v>
      </c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R2" s="204" t="s">
        <v>6</v>
      </c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S2" s="15" t="s">
        <v>7</v>
      </c>
      <c r="BT2" s="15" t="s">
        <v>8</v>
      </c>
    </row>
    <row r="3" spans="1:73" ht="6.95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8"/>
      <c r="BS3" s="15" t="s">
        <v>7</v>
      </c>
      <c r="BT3" s="15" t="s">
        <v>9</v>
      </c>
    </row>
    <row r="4" spans="1:73" ht="36.950000000000003" customHeight="1" x14ac:dyDescent="0.3">
      <c r="B4" s="19"/>
      <c r="C4" s="166" t="s">
        <v>10</v>
      </c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21"/>
      <c r="AS4" s="22" t="s">
        <v>11</v>
      </c>
      <c r="BS4" s="15" t="s">
        <v>12</v>
      </c>
    </row>
    <row r="5" spans="1:73" ht="14.45" customHeight="1" x14ac:dyDescent="0.3">
      <c r="B5" s="19"/>
      <c r="C5" s="20"/>
      <c r="D5" s="23" t="s">
        <v>13</v>
      </c>
      <c r="E5" s="20"/>
      <c r="F5" s="20"/>
      <c r="G5" s="20"/>
      <c r="H5" s="20"/>
      <c r="I5" s="20"/>
      <c r="J5" s="20"/>
      <c r="K5" s="168" t="s">
        <v>14</v>
      </c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20"/>
      <c r="AQ5" s="21"/>
      <c r="BS5" s="15" t="s">
        <v>7</v>
      </c>
    </row>
    <row r="6" spans="1:73" ht="36.950000000000003" customHeight="1" x14ac:dyDescent="0.3">
      <c r="B6" s="19"/>
      <c r="C6" s="20"/>
      <c r="D6" s="25" t="s">
        <v>15</v>
      </c>
      <c r="E6" s="20"/>
      <c r="F6" s="20"/>
      <c r="G6" s="20"/>
      <c r="H6" s="20"/>
      <c r="I6" s="20"/>
      <c r="J6" s="20"/>
      <c r="K6" s="169" t="s">
        <v>16</v>
      </c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20"/>
      <c r="AQ6" s="21"/>
      <c r="BS6" s="15" t="s">
        <v>7</v>
      </c>
    </row>
    <row r="7" spans="1:73" ht="14.45" customHeight="1" x14ac:dyDescent="0.3">
      <c r="B7" s="19"/>
      <c r="C7" s="20"/>
      <c r="D7" s="26" t="s">
        <v>17</v>
      </c>
      <c r="E7" s="20"/>
      <c r="F7" s="20"/>
      <c r="G7" s="20"/>
      <c r="H7" s="20"/>
      <c r="I7" s="20"/>
      <c r="J7" s="20"/>
      <c r="K7" s="24" t="s">
        <v>18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6" t="s">
        <v>19</v>
      </c>
      <c r="AL7" s="20"/>
      <c r="AM7" s="20"/>
      <c r="AN7" s="24" t="s">
        <v>18</v>
      </c>
      <c r="AO7" s="20"/>
      <c r="AP7" s="20"/>
      <c r="AQ7" s="21"/>
      <c r="BS7" s="15" t="s">
        <v>7</v>
      </c>
    </row>
    <row r="8" spans="1:73" ht="14.45" customHeight="1" x14ac:dyDescent="0.3">
      <c r="B8" s="19"/>
      <c r="C8" s="20"/>
      <c r="D8" s="26" t="s">
        <v>20</v>
      </c>
      <c r="E8" s="20"/>
      <c r="F8" s="20"/>
      <c r="G8" s="20"/>
      <c r="H8" s="20"/>
      <c r="I8" s="20"/>
      <c r="J8" s="20"/>
      <c r="K8" s="24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6" t="s">
        <v>22</v>
      </c>
      <c r="AL8" s="20"/>
      <c r="AM8" s="20"/>
      <c r="AN8" s="24" t="s">
        <v>23</v>
      </c>
      <c r="AO8" s="20"/>
      <c r="AP8" s="20"/>
      <c r="AQ8" s="21"/>
      <c r="BS8" s="15" t="s">
        <v>7</v>
      </c>
    </row>
    <row r="9" spans="1:73" ht="14.45" customHeight="1" x14ac:dyDescent="0.3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1"/>
      <c r="BS9" s="15" t="s">
        <v>7</v>
      </c>
    </row>
    <row r="10" spans="1:73" ht="14.45" customHeight="1" x14ac:dyDescent="0.3">
      <c r="B10" s="19"/>
      <c r="C10" s="20"/>
      <c r="D10" s="26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6" t="s">
        <v>25</v>
      </c>
      <c r="AL10" s="20"/>
      <c r="AM10" s="20"/>
      <c r="AN10" s="24" t="s">
        <v>18</v>
      </c>
      <c r="AO10" s="20"/>
      <c r="AP10" s="20"/>
      <c r="AQ10" s="21"/>
      <c r="BS10" s="15" t="s">
        <v>26</v>
      </c>
    </row>
    <row r="11" spans="1:73" ht="18.399999999999999" customHeight="1" x14ac:dyDescent="0.3">
      <c r="B11" s="19"/>
      <c r="C11" s="20"/>
      <c r="D11" s="20"/>
      <c r="E11" s="24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6" t="s">
        <v>28</v>
      </c>
      <c r="AL11" s="20"/>
      <c r="AM11" s="20"/>
      <c r="AN11" s="24" t="s">
        <v>18</v>
      </c>
      <c r="AO11" s="20"/>
      <c r="AP11" s="20"/>
      <c r="AQ11" s="21"/>
      <c r="BS11" s="15" t="s">
        <v>26</v>
      </c>
    </row>
    <row r="12" spans="1:73" ht="6.95" customHeight="1" x14ac:dyDescent="0.3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1"/>
      <c r="BS12" s="15" t="s">
        <v>26</v>
      </c>
    </row>
    <row r="13" spans="1:73" ht="14.45" customHeight="1" x14ac:dyDescent="0.3">
      <c r="B13" s="19"/>
      <c r="C13" s="20"/>
      <c r="D13" s="26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6" t="s">
        <v>25</v>
      </c>
      <c r="AL13" s="20"/>
      <c r="AM13" s="20"/>
      <c r="AN13" s="24" t="s">
        <v>18</v>
      </c>
      <c r="AO13" s="20"/>
      <c r="AP13" s="20"/>
      <c r="AQ13" s="21"/>
      <c r="BS13" s="15" t="s">
        <v>26</v>
      </c>
    </row>
    <row r="14" spans="1:73" x14ac:dyDescent="0.3">
      <c r="B14" s="19"/>
      <c r="C14" s="20"/>
      <c r="D14" s="20"/>
      <c r="E14" s="24" t="s">
        <v>30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6" t="s">
        <v>28</v>
      </c>
      <c r="AL14" s="20"/>
      <c r="AM14" s="20"/>
      <c r="AN14" s="24" t="s">
        <v>18</v>
      </c>
      <c r="AO14" s="20"/>
      <c r="AP14" s="20"/>
      <c r="AQ14" s="21"/>
      <c r="BS14" s="15" t="s">
        <v>26</v>
      </c>
    </row>
    <row r="15" spans="1:73" ht="6.95" customHeight="1" x14ac:dyDescent="0.3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1"/>
      <c r="BS15" s="15" t="s">
        <v>4</v>
      </c>
    </row>
    <row r="16" spans="1:73" ht="14.45" customHeight="1" x14ac:dyDescent="0.3">
      <c r="B16" s="19"/>
      <c r="C16" s="20"/>
      <c r="D16" s="26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6" t="s">
        <v>25</v>
      </c>
      <c r="AL16" s="20"/>
      <c r="AM16" s="20"/>
      <c r="AN16" s="24" t="s">
        <v>18</v>
      </c>
      <c r="AO16" s="20"/>
      <c r="AP16" s="20"/>
      <c r="AQ16" s="21"/>
      <c r="BS16" s="15" t="s">
        <v>4</v>
      </c>
    </row>
    <row r="17" spans="2:71" ht="18.399999999999999" customHeight="1" x14ac:dyDescent="0.3">
      <c r="B17" s="19"/>
      <c r="C17" s="20"/>
      <c r="D17" s="20"/>
      <c r="E17" s="24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6" t="s">
        <v>28</v>
      </c>
      <c r="AL17" s="20"/>
      <c r="AM17" s="20"/>
      <c r="AN17" s="24" t="s">
        <v>18</v>
      </c>
      <c r="AO17" s="20"/>
      <c r="AP17" s="20"/>
      <c r="AQ17" s="21"/>
      <c r="BS17" s="15" t="s">
        <v>33</v>
      </c>
    </row>
    <row r="18" spans="2:71" ht="6.95" customHeight="1" x14ac:dyDescent="0.3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1"/>
      <c r="BS18" s="15" t="s">
        <v>7</v>
      </c>
    </row>
    <row r="19" spans="2:71" ht="14.45" customHeight="1" x14ac:dyDescent="0.3">
      <c r="B19" s="19"/>
      <c r="C19" s="20"/>
      <c r="D19" s="26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6" t="s">
        <v>25</v>
      </c>
      <c r="AL19" s="20"/>
      <c r="AM19" s="20"/>
      <c r="AN19" s="24" t="s">
        <v>18</v>
      </c>
      <c r="AO19" s="20"/>
      <c r="AP19" s="20"/>
      <c r="AQ19" s="21"/>
      <c r="BS19" s="15" t="s">
        <v>7</v>
      </c>
    </row>
    <row r="20" spans="2:71" ht="18.399999999999999" customHeight="1" x14ac:dyDescent="0.3">
      <c r="B20" s="19"/>
      <c r="C20" s="20"/>
      <c r="D20" s="20"/>
      <c r="E20" s="24" t="s">
        <v>30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6" t="s">
        <v>28</v>
      </c>
      <c r="AL20" s="20"/>
      <c r="AM20" s="20"/>
      <c r="AN20" s="24" t="s">
        <v>18</v>
      </c>
      <c r="AO20" s="20"/>
      <c r="AP20" s="20"/>
      <c r="AQ20" s="21"/>
    </row>
    <row r="21" spans="2:71" ht="6.95" customHeight="1" x14ac:dyDescent="0.3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1"/>
    </row>
    <row r="22" spans="2:71" x14ac:dyDescent="0.3">
      <c r="B22" s="19"/>
      <c r="C22" s="20"/>
      <c r="D22" s="26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1"/>
    </row>
    <row r="23" spans="2:71" ht="22.5" customHeight="1" x14ac:dyDescent="0.3">
      <c r="B23" s="19"/>
      <c r="C23" s="20"/>
      <c r="D23" s="20"/>
      <c r="E23" s="170" t="s">
        <v>18</v>
      </c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7"/>
      <c r="AK23" s="167"/>
      <c r="AL23" s="167"/>
      <c r="AM23" s="167"/>
      <c r="AN23" s="167"/>
      <c r="AO23" s="20"/>
      <c r="AP23" s="20"/>
      <c r="AQ23" s="21"/>
    </row>
    <row r="24" spans="2:71" ht="6.95" customHeight="1" x14ac:dyDescent="0.3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1"/>
    </row>
    <row r="25" spans="2:71" ht="6.95" customHeight="1" x14ac:dyDescent="0.3">
      <c r="B25" s="19"/>
      <c r="C25" s="20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0"/>
      <c r="AQ25" s="21"/>
    </row>
    <row r="26" spans="2:71" ht="14.45" customHeight="1" x14ac:dyDescent="0.3">
      <c r="B26" s="19"/>
      <c r="C26" s="20"/>
      <c r="D26" s="28" t="s">
        <v>36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171">
        <f>ROUND(AG87,2)</f>
        <v>0</v>
      </c>
      <c r="AL26" s="167"/>
      <c r="AM26" s="167"/>
      <c r="AN26" s="167"/>
      <c r="AO26" s="167"/>
      <c r="AP26" s="20"/>
      <c r="AQ26" s="21"/>
    </row>
    <row r="27" spans="2:71" ht="14.45" customHeight="1" x14ac:dyDescent="0.3">
      <c r="B27" s="19"/>
      <c r="C27" s="20"/>
      <c r="D27" s="28" t="s">
        <v>37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171">
        <f>ROUND(AG91,2)</f>
        <v>0</v>
      </c>
      <c r="AL27" s="167"/>
      <c r="AM27" s="167"/>
      <c r="AN27" s="167"/>
      <c r="AO27" s="167"/>
      <c r="AP27" s="20"/>
      <c r="AQ27" s="21"/>
    </row>
    <row r="28" spans="2:71" s="1" customFormat="1" ht="6.95" customHeight="1" x14ac:dyDescent="0.3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1"/>
    </row>
    <row r="29" spans="2:71" s="1" customFormat="1" ht="25.9" customHeight="1" x14ac:dyDescent="0.3">
      <c r="B29" s="29"/>
      <c r="C29" s="30"/>
      <c r="D29" s="32" t="s">
        <v>38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172">
        <f>ROUND(AK26+AK27,2)</f>
        <v>0</v>
      </c>
      <c r="AL29" s="173"/>
      <c r="AM29" s="173"/>
      <c r="AN29" s="173"/>
      <c r="AO29" s="173"/>
      <c r="AP29" s="30"/>
      <c r="AQ29" s="31"/>
    </row>
    <row r="30" spans="2:71" s="1" customFormat="1" ht="6.95" customHeight="1" x14ac:dyDescent="0.3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1"/>
    </row>
    <row r="31" spans="2:71" s="2" customFormat="1" ht="14.45" customHeight="1" x14ac:dyDescent="0.3">
      <c r="B31" s="34"/>
      <c r="C31" s="35"/>
      <c r="D31" s="36" t="s">
        <v>39</v>
      </c>
      <c r="E31" s="35"/>
      <c r="F31" s="36" t="s">
        <v>40</v>
      </c>
      <c r="G31" s="35"/>
      <c r="H31" s="35"/>
      <c r="I31" s="35"/>
      <c r="J31" s="35"/>
      <c r="K31" s="35"/>
      <c r="L31" s="174">
        <v>0.21</v>
      </c>
      <c r="M31" s="175"/>
      <c r="N31" s="175"/>
      <c r="O31" s="175"/>
      <c r="P31" s="35"/>
      <c r="Q31" s="35"/>
      <c r="R31" s="35"/>
      <c r="S31" s="35"/>
      <c r="T31" s="38" t="s">
        <v>41</v>
      </c>
      <c r="U31" s="35"/>
      <c r="V31" s="35"/>
      <c r="W31" s="176">
        <f>ROUND(AZ87+SUM(CD92),2)</f>
        <v>0</v>
      </c>
      <c r="X31" s="175"/>
      <c r="Y31" s="175"/>
      <c r="Z31" s="175"/>
      <c r="AA31" s="175"/>
      <c r="AB31" s="175"/>
      <c r="AC31" s="175"/>
      <c r="AD31" s="175"/>
      <c r="AE31" s="175"/>
      <c r="AF31" s="35"/>
      <c r="AG31" s="35"/>
      <c r="AH31" s="35"/>
      <c r="AI31" s="35"/>
      <c r="AJ31" s="35"/>
      <c r="AK31" s="176">
        <f>ROUND(AV87+SUM(BY92),2)</f>
        <v>0</v>
      </c>
      <c r="AL31" s="175"/>
      <c r="AM31" s="175"/>
      <c r="AN31" s="175"/>
      <c r="AO31" s="175"/>
      <c r="AP31" s="35"/>
      <c r="AQ31" s="39"/>
    </row>
    <row r="32" spans="2:71" s="2" customFormat="1" ht="14.45" customHeight="1" x14ac:dyDescent="0.3">
      <c r="B32" s="34"/>
      <c r="C32" s="35"/>
      <c r="D32" s="35"/>
      <c r="E32" s="35"/>
      <c r="F32" s="36" t="s">
        <v>42</v>
      </c>
      <c r="G32" s="35"/>
      <c r="H32" s="35"/>
      <c r="I32" s="35"/>
      <c r="J32" s="35"/>
      <c r="K32" s="35"/>
      <c r="L32" s="174">
        <v>0.15</v>
      </c>
      <c r="M32" s="175"/>
      <c r="N32" s="175"/>
      <c r="O32" s="175"/>
      <c r="P32" s="35"/>
      <c r="Q32" s="35"/>
      <c r="R32" s="35"/>
      <c r="S32" s="35"/>
      <c r="T32" s="38" t="s">
        <v>41</v>
      </c>
      <c r="U32" s="35"/>
      <c r="V32" s="35"/>
      <c r="W32" s="176">
        <f>ROUND(BA87+SUM(CE92),2)</f>
        <v>0</v>
      </c>
      <c r="X32" s="175"/>
      <c r="Y32" s="175"/>
      <c r="Z32" s="175"/>
      <c r="AA32" s="175"/>
      <c r="AB32" s="175"/>
      <c r="AC32" s="175"/>
      <c r="AD32" s="175"/>
      <c r="AE32" s="175"/>
      <c r="AF32" s="35"/>
      <c r="AG32" s="35"/>
      <c r="AH32" s="35"/>
      <c r="AI32" s="35"/>
      <c r="AJ32" s="35"/>
      <c r="AK32" s="176">
        <f>ROUND(AW87+SUM(BZ92),2)</f>
        <v>0</v>
      </c>
      <c r="AL32" s="175"/>
      <c r="AM32" s="175"/>
      <c r="AN32" s="175"/>
      <c r="AO32" s="175"/>
      <c r="AP32" s="35"/>
      <c r="AQ32" s="39"/>
    </row>
    <row r="33" spans="2:43" s="2" customFormat="1" ht="14.45" hidden="1" customHeight="1" x14ac:dyDescent="0.3">
      <c r="B33" s="34"/>
      <c r="C33" s="35"/>
      <c r="D33" s="35"/>
      <c r="E33" s="35"/>
      <c r="F33" s="36" t="s">
        <v>43</v>
      </c>
      <c r="G33" s="35"/>
      <c r="H33" s="35"/>
      <c r="I33" s="35"/>
      <c r="J33" s="35"/>
      <c r="K33" s="35"/>
      <c r="L33" s="174">
        <v>0.21</v>
      </c>
      <c r="M33" s="175"/>
      <c r="N33" s="175"/>
      <c r="O33" s="175"/>
      <c r="P33" s="35"/>
      <c r="Q33" s="35"/>
      <c r="R33" s="35"/>
      <c r="S33" s="35"/>
      <c r="T33" s="38" t="s">
        <v>41</v>
      </c>
      <c r="U33" s="35"/>
      <c r="V33" s="35"/>
      <c r="W33" s="176">
        <f>ROUND(BB87+SUM(CF92),2)</f>
        <v>0</v>
      </c>
      <c r="X33" s="175"/>
      <c r="Y33" s="175"/>
      <c r="Z33" s="175"/>
      <c r="AA33" s="175"/>
      <c r="AB33" s="175"/>
      <c r="AC33" s="175"/>
      <c r="AD33" s="175"/>
      <c r="AE33" s="175"/>
      <c r="AF33" s="35"/>
      <c r="AG33" s="35"/>
      <c r="AH33" s="35"/>
      <c r="AI33" s="35"/>
      <c r="AJ33" s="35"/>
      <c r="AK33" s="176">
        <v>0</v>
      </c>
      <c r="AL33" s="175"/>
      <c r="AM33" s="175"/>
      <c r="AN33" s="175"/>
      <c r="AO33" s="175"/>
      <c r="AP33" s="35"/>
      <c r="AQ33" s="39"/>
    </row>
    <row r="34" spans="2:43" s="2" customFormat="1" ht="14.45" hidden="1" customHeight="1" x14ac:dyDescent="0.3">
      <c r="B34" s="34"/>
      <c r="C34" s="35"/>
      <c r="D34" s="35"/>
      <c r="E34" s="35"/>
      <c r="F34" s="36" t="s">
        <v>44</v>
      </c>
      <c r="G34" s="35"/>
      <c r="H34" s="35"/>
      <c r="I34" s="35"/>
      <c r="J34" s="35"/>
      <c r="K34" s="35"/>
      <c r="L34" s="174">
        <v>0.15</v>
      </c>
      <c r="M34" s="175"/>
      <c r="N34" s="175"/>
      <c r="O34" s="175"/>
      <c r="P34" s="35"/>
      <c r="Q34" s="35"/>
      <c r="R34" s="35"/>
      <c r="S34" s="35"/>
      <c r="T34" s="38" t="s">
        <v>41</v>
      </c>
      <c r="U34" s="35"/>
      <c r="V34" s="35"/>
      <c r="W34" s="176">
        <f>ROUND(BC87+SUM(CG92),2)</f>
        <v>0</v>
      </c>
      <c r="X34" s="175"/>
      <c r="Y34" s="175"/>
      <c r="Z34" s="175"/>
      <c r="AA34" s="175"/>
      <c r="AB34" s="175"/>
      <c r="AC34" s="175"/>
      <c r="AD34" s="175"/>
      <c r="AE34" s="175"/>
      <c r="AF34" s="35"/>
      <c r="AG34" s="35"/>
      <c r="AH34" s="35"/>
      <c r="AI34" s="35"/>
      <c r="AJ34" s="35"/>
      <c r="AK34" s="176">
        <v>0</v>
      </c>
      <c r="AL34" s="175"/>
      <c r="AM34" s="175"/>
      <c r="AN34" s="175"/>
      <c r="AO34" s="175"/>
      <c r="AP34" s="35"/>
      <c r="AQ34" s="39"/>
    </row>
    <row r="35" spans="2:43" s="2" customFormat="1" ht="14.45" hidden="1" customHeight="1" x14ac:dyDescent="0.3">
      <c r="B35" s="34"/>
      <c r="C35" s="35"/>
      <c r="D35" s="35"/>
      <c r="E35" s="35"/>
      <c r="F35" s="36" t="s">
        <v>45</v>
      </c>
      <c r="G35" s="35"/>
      <c r="H35" s="35"/>
      <c r="I35" s="35"/>
      <c r="J35" s="35"/>
      <c r="K35" s="35"/>
      <c r="L35" s="174">
        <v>0</v>
      </c>
      <c r="M35" s="175"/>
      <c r="N35" s="175"/>
      <c r="O35" s="175"/>
      <c r="P35" s="35"/>
      <c r="Q35" s="35"/>
      <c r="R35" s="35"/>
      <c r="S35" s="35"/>
      <c r="T35" s="38" t="s">
        <v>41</v>
      </c>
      <c r="U35" s="35"/>
      <c r="V35" s="35"/>
      <c r="W35" s="176">
        <f>ROUND(BD87+SUM(CH92),2)</f>
        <v>0</v>
      </c>
      <c r="X35" s="175"/>
      <c r="Y35" s="175"/>
      <c r="Z35" s="175"/>
      <c r="AA35" s="175"/>
      <c r="AB35" s="175"/>
      <c r="AC35" s="175"/>
      <c r="AD35" s="175"/>
      <c r="AE35" s="175"/>
      <c r="AF35" s="35"/>
      <c r="AG35" s="35"/>
      <c r="AH35" s="35"/>
      <c r="AI35" s="35"/>
      <c r="AJ35" s="35"/>
      <c r="AK35" s="176">
        <v>0</v>
      </c>
      <c r="AL35" s="175"/>
      <c r="AM35" s="175"/>
      <c r="AN35" s="175"/>
      <c r="AO35" s="175"/>
      <c r="AP35" s="35"/>
      <c r="AQ35" s="39"/>
    </row>
    <row r="36" spans="2:43" s="1" customFormat="1" ht="6.95" customHeight="1" x14ac:dyDescent="0.3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1"/>
    </row>
    <row r="37" spans="2:43" s="1" customFormat="1" ht="25.9" customHeight="1" x14ac:dyDescent="0.3">
      <c r="B37" s="29"/>
      <c r="C37" s="40"/>
      <c r="D37" s="41" t="s">
        <v>46</v>
      </c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3" t="s">
        <v>47</v>
      </c>
      <c r="U37" s="42"/>
      <c r="V37" s="42"/>
      <c r="W37" s="42"/>
      <c r="X37" s="177" t="s">
        <v>48</v>
      </c>
      <c r="Y37" s="178"/>
      <c r="Z37" s="178"/>
      <c r="AA37" s="178"/>
      <c r="AB37" s="178"/>
      <c r="AC37" s="42"/>
      <c r="AD37" s="42"/>
      <c r="AE37" s="42"/>
      <c r="AF37" s="42"/>
      <c r="AG37" s="42"/>
      <c r="AH37" s="42"/>
      <c r="AI37" s="42"/>
      <c r="AJ37" s="42"/>
      <c r="AK37" s="179">
        <f>SUM(AK29:AK35)</f>
        <v>0</v>
      </c>
      <c r="AL37" s="178"/>
      <c r="AM37" s="178"/>
      <c r="AN37" s="178"/>
      <c r="AO37" s="180"/>
      <c r="AP37" s="40"/>
      <c r="AQ37" s="31"/>
    </row>
    <row r="38" spans="2:43" s="1" customFormat="1" ht="14.45" customHeight="1" x14ac:dyDescent="0.3">
      <c r="B38" s="29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1"/>
    </row>
    <row r="39" spans="2:43" ht="13.5" x14ac:dyDescent="0.3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1"/>
    </row>
    <row r="40" spans="2:43" ht="13.5" x14ac:dyDescent="0.3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1"/>
    </row>
    <row r="41" spans="2:43" ht="13.5" x14ac:dyDescent="0.3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1"/>
    </row>
    <row r="42" spans="2:43" ht="13.5" x14ac:dyDescent="0.3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1"/>
    </row>
    <row r="43" spans="2:43" ht="13.5" x14ac:dyDescent="0.3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1"/>
    </row>
    <row r="44" spans="2:43" ht="13.5" x14ac:dyDescent="0.3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1"/>
    </row>
    <row r="45" spans="2:43" ht="13.5" x14ac:dyDescent="0.3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1"/>
    </row>
    <row r="46" spans="2:43" ht="13.5" x14ac:dyDescent="0.3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1"/>
    </row>
    <row r="47" spans="2:43" ht="13.5" x14ac:dyDescent="0.3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1"/>
    </row>
    <row r="48" spans="2:43" ht="13.5" x14ac:dyDescent="0.3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1"/>
    </row>
    <row r="49" spans="2:43" s="1" customFormat="1" x14ac:dyDescent="0.3">
      <c r="B49" s="29"/>
      <c r="C49" s="30"/>
      <c r="D49" s="44" t="s">
        <v>49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6"/>
      <c r="AA49" s="30"/>
      <c r="AB49" s="30"/>
      <c r="AC49" s="44" t="s">
        <v>50</v>
      </c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6"/>
      <c r="AP49" s="30"/>
      <c r="AQ49" s="31"/>
    </row>
    <row r="50" spans="2:43" ht="13.5" x14ac:dyDescent="0.3">
      <c r="B50" s="19"/>
      <c r="C50" s="20"/>
      <c r="D50" s="47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48"/>
      <c r="AA50" s="20"/>
      <c r="AB50" s="20"/>
      <c r="AC50" s="47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48"/>
      <c r="AP50" s="20"/>
      <c r="AQ50" s="21"/>
    </row>
    <row r="51" spans="2:43" ht="13.5" x14ac:dyDescent="0.3">
      <c r="B51" s="19"/>
      <c r="C51" s="20"/>
      <c r="D51" s="47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48"/>
      <c r="AA51" s="20"/>
      <c r="AB51" s="20"/>
      <c r="AC51" s="47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48"/>
      <c r="AP51" s="20"/>
      <c r="AQ51" s="21"/>
    </row>
    <row r="52" spans="2:43" ht="13.5" x14ac:dyDescent="0.3">
      <c r="B52" s="19"/>
      <c r="C52" s="20"/>
      <c r="D52" s="47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48"/>
      <c r="AA52" s="20"/>
      <c r="AB52" s="20"/>
      <c r="AC52" s="47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48"/>
      <c r="AP52" s="20"/>
      <c r="AQ52" s="21"/>
    </row>
    <row r="53" spans="2:43" ht="13.5" x14ac:dyDescent="0.3">
      <c r="B53" s="19"/>
      <c r="C53" s="20"/>
      <c r="D53" s="47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48"/>
      <c r="AA53" s="20"/>
      <c r="AB53" s="20"/>
      <c r="AC53" s="47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48"/>
      <c r="AP53" s="20"/>
      <c r="AQ53" s="21"/>
    </row>
    <row r="54" spans="2:43" ht="13.5" x14ac:dyDescent="0.3">
      <c r="B54" s="19"/>
      <c r="C54" s="20"/>
      <c r="D54" s="47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48"/>
      <c r="AA54" s="20"/>
      <c r="AB54" s="20"/>
      <c r="AC54" s="47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48"/>
      <c r="AP54" s="20"/>
      <c r="AQ54" s="21"/>
    </row>
    <row r="55" spans="2:43" ht="13.5" x14ac:dyDescent="0.3">
      <c r="B55" s="19"/>
      <c r="C55" s="20"/>
      <c r="D55" s="47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48"/>
      <c r="AA55" s="20"/>
      <c r="AB55" s="20"/>
      <c r="AC55" s="47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48"/>
      <c r="AP55" s="20"/>
      <c r="AQ55" s="21"/>
    </row>
    <row r="56" spans="2:43" ht="13.5" x14ac:dyDescent="0.3">
      <c r="B56" s="19"/>
      <c r="C56" s="20"/>
      <c r="D56" s="47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48"/>
      <c r="AA56" s="20"/>
      <c r="AB56" s="20"/>
      <c r="AC56" s="47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48"/>
      <c r="AP56" s="20"/>
      <c r="AQ56" s="21"/>
    </row>
    <row r="57" spans="2:43" ht="13.5" x14ac:dyDescent="0.3">
      <c r="B57" s="19"/>
      <c r="C57" s="20"/>
      <c r="D57" s="47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48"/>
      <c r="AA57" s="20"/>
      <c r="AB57" s="20"/>
      <c r="AC57" s="47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48"/>
      <c r="AP57" s="20"/>
      <c r="AQ57" s="21"/>
    </row>
    <row r="58" spans="2:43" s="1" customFormat="1" x14ac:dyDescent="0.3">
      <c r="B58" s="29"/>
      <c r="C58" s="30"/>
      <c r="D58" s="49" t="s">
        <v>51</v>
      </c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1" t="s">
        <v>52</v>
      </c>
      <c r="S58" s="50"/>
      <c r="T58" s="50"/>
      <c r="U58" s="50"/>
      <c r="V58" s="50"/>
      <c r="W58" s="50"/>
      <c r="X58" s="50"/>
      <c r="Y58" s="50"/>
      <c r="Z58" s="52"/>
      <c r="AA58" s="30"/>
      <c r="AB58" s="30"/>
      <c r="AC58" s="49" t="s">
        <v>51</v>
      </c>
      <c r="AD58" s="50"/>
      <c r="AE58" s="50"/>
      <c r="AF58" s="50"/>
      <c r="AG58" s="50"/>
      <c r="AH58" s="50"/>
      <c r="AI58" s="50"/>
      <c r="AJ58" s="50"/>
      <c r="AK58" s="50"/>
      <c r="AL58" s="50"/>
      <c r="AM58" s="51" t="s">
        <v>52</v>
      </c>
      <c r="AN58" s="50"/>
      <c r="AO58" s="52"/>
      <c r="AP58" s="30"/>
      <c r="AQ58" s="31"/>
    </row>
    <row r="59" spans="2:43" ht="13.5" x14ac:dyDescent="0.3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1"/>
    </row>
    <row r="60" spans="2:43" s="1" customFormat="1" x14ac:dyDescent="0.3">
      <c r="B60" s="29"/>
      <c r="C60" s="30"/>
      <c r="D60" s="44" t="s">
        <v>53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6"/>
      <c r="AA60" s="30"/>
      <c r="AB60" s="30"/>
      <c r="AC60" s="44" t="s">
        <v>54</v>
      </c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6"/>
      <c r="AP60" s="30"/>
      <c r="AQ60" s="31"/>
    </row>
    <row r="61" spans="2:43" ht="13.5" x14ac:dyDescent="0.3">
      <c r="B61" s="19"/>
      <c r="C61" s="20"/>
      <c r="D61" s="47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48"/>
      <c r="AA61" s="20"/>
      <c r="AB61" s="20"/>
      <c r="AC61" s="47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48"/>
      <c r="AP61" s="20"/>
      <c r="AQ61" s="21"/>
    </row>
    <row r="62" spans="2:43" ht="13.5" x14ac:dyDescent="0.3">
      <c r="B62" s="19"/>
      <c r="C62" s="20"/>
      <c r="D62" s="47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48"/>
      <c r="AA62" s="20"/>
      <c r="AB62" s="20"/>
      <c r="AC62" s="47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48"/>
      <c r="AP62" s="20"/>
      <c r="AQ62" s="21"/>
    </row>
    <row r="63" spans="2:43" ht="13.5" x14ac:dyDescent="0.3">
      <c r="B63" s="19"/>
      <c r="C63" s="20"/>
      <c r="D63" s="47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48"/>
      <c r="AA63" s="20"/>
      <c r="AB63" s="20"/>
      <c r="AC63" s="47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48"/>
      <c r="AP63" s="20"/>
      <c r="AQ63" s="21"/>
    </row>
    <row r="64" spans="2:43" ht="13.5" x14ac:dyDescent="0.3">
      <c r="B64" s="19"/>
      <c r="C64" s="20"/>
      <c r="D64" s="47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48"/>
      <c r="AA64" s="20"/>
      <c r="AB64" s="20"/>
      <c r="AC64" s="47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48"/>
      <c r="AP64" s="20"/>
      <c r="AQ64" s="21"/>
    </row>
    <row r="65" spans="2:43" ht="13.5" x14ac:dyDescent="0.3">
      <c r="B65" s="19"/>
      <c r="C65" s="20"/>
      <c r="D65" s="47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48"/>
      <c r="AA65" s="20"/>
      <c r="AB65" s="20"/>
      <c r="AC65" s="47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48"/>
      <c r="AP65" s="20"/>
      <c r="AQ65" s="21"/>
    </row>
    <row r="66" spans="2:43" ht="13.5" x14ac:dyDescent="0.3">
      <c r="B66" s="19"/>
      <c r="C66" s="20"/>
      <c r="D66" s="47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48"/>
      <c r="AA66" s="20"/>
      <c r="AB66" s="20"/>
      <c r="AC66" s="47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48"/>
      <c r="AP66" s="20"/>
      <c r="AQ66" s="21"/>
    </row>
    <row r="67" spans="2:43" ht="13.5" x14ac:dyDescent="0.3">
      <c r="B67" s="19"/>
      <c r="C67" s="20"/>
      <c r="D67" s="47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48"/>
      <c r="AA67" s="20"/>
      <c r="AB67" s="20"/>
      <c r="AC67" s="47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48"/>
      <c r="AP67" s="20"/>
      <c r="AQ67" s="21"/>
    </row>
    <row r="68" spans="2:43" ht="13.5" x14ac:dyDescent="0.3">
      <c r="B68" s="19"/>
      <c r="C68" s="20"/>
      <c r="D68" s="47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48"/>
      <c r="AA68" s="20"/>
      <c r="AB68" s="20"/>
      <c r="AC68" s="47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48"/>
      <c r="AP68" s="20"/>
      <c r="AQ68" s="21"/>
    </row>
    <row r="69" spans="2:43" s="1" customFormat="1" x14ac:dyDescent="0.3">
      <c r="B69" s="29"/>
      <c r="C69" s="30"/>
      <c r="D69" s="49" t="s">
        <v>51</v>
      </c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1" t="s">
        <v>52</v>
      </c>
      <c r="S69" s="50"/>
      <c r="T69" s="50"/>
      <c r="U69" s="50"/>
      <c r="V69" s="50"/>
      <c r="W69" s="50"/>
      <c r="X69" s="50"/>
      <c r="Y69" s="50"/>
      <c r="Z69" s="52"/>
      <c r="AA69" s="30"/>
      <c r="AB69" s="30"/>
      <c r="AC69" s="49" t="s">
        <v>51</v>
      </c>
      <c r="AD69" s="50"/>
      <c r="AE69" s="50"/>
      <c r="AF69" s="50"/>
      <c r="AG69" s="50"/>
      <c r="AH69" s="50"/>
      <c r="AI69" s="50"/>
      <c r="AJ69" s="50"/>
      <c r="AK69" s="50"/>
      <c r="AL69" s="50"/>
      <c r="AM69" s="51" t="s">
        <v>52</v>
      </c>
      <c r="AN69" s="50"/>
      <c r="AO69" s="52"/>
      <c r="AP69" s="30"/>
      <c r="AQ69" s="31"/>
    </row>
    <row r="70" spans="2:43" s="1" customFormat="1" ht="6.95" customHeight="1" x14ac:dyDescent="0.3">
      <c r="B70" s="29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1"/>
    </row>
    <row r="71" spans="2:43" s="1" customFormat="1" ht="6.95" customHeight="1" x14ac:dyDescent="0.3"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  <c r="AM71" s="54"/>
      <c r="AN71" s="54"/>
      <c r="AO71" s="54"/>
      <c r="AP71" s="54"/>
      <c r="AQ71" s="55"/>
    </row>
    <row r="75" spans="2:43" s="1" customFormat="1" ht="6.95" customHeight="1" x14ac:dyDescent="0.3"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8"/>
    </row>
    <row r="76" spans="2:43" s="1" customFormat="1" ht="36.950000000000003" customHeight="1" x14ac:dyDescent="0.3">
      <c r="B76" s="29"/>
      <c r="C76" s="166" t="s">
        <v>55</v>
      </c>
      <c r="D76" s="181"/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181"/>
      <c r="S76" s="181"/>
      <c r="T76" s="181"/>
      <c r="U76" s="181"/>
      <c r="V76" s="181"/>
      <c r="W76" s="181"/>
      <c r="X76" s="181"/>
      <c r="Y76" s="181"/>
      <c r="Z76" s="181"/>
      <c r="AA76" s="181"/>
      <c r="AB76" s="181"/>
      <c r="AC76" s="181"/>
      <c r="AD76" s="181"/>
      <c r="AE76" s="181"/>
      <c r="AF76" s="181"/>
      <c r="AG76" s="181"/>
      <c r="AH76" s="181"/>
      <c r="AI76" s="181"/>
      <c r="AJ76" s="181"/>
      <c r="AK76" s="181"/>
      <c r="AL76" s="181"/>
      <c r="AM76" s="181"/>
      <c r="AN76" s="181"/>
      <c r="AO76" s="181"/>
      <c r="AP76" s="181"/>
      <c r="AQ76" s="31"/>
    </row>
    <row r="77" spans="2:43" s="3" customFormat="1" ht="14.45" customHeight="1" x14ac:dyDescent="0.3">
      <c r="B77" s="59"/>
      <c r="C77" s="26" t="s">
        <v>13</v>
      </c>
      <c r="D77" s="60"/>
      <c r="E77" s="60"/>
      <c r="F77" s="60"/>
      <c r="G77" s="60"/>
      <c r="H77" s="60"/>
      <c r="I77" s="60"/>
      <c r="J77" s="60"/>
      <c r="K77" s="60"/>
      <c r="L77" s="60" t="str">
        <f>K5</f>
        <v>12</v>
      </c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1"/>
    </row>
    <row r="78" spans="2:43" s="4" customFormat="1" ht="36.950000000000003" customHeight="1" x14ac:dyDescent="0.3">
      <c r="B78" s="62"/>
      <c r="C78" s="63" t="s">
        <v>15</v>
      </c>
      <c r="D78" s="64"/>
      <c r="E78" s="64"/>
      <c r="F78" s="64"/>
      <c r="G78" s="64"/>
      <c r="H78" s="64"/>
      <c r="I78" s="64"/>
      <c r="J78" s="64"/>
      <c r="K78" s="64"/>
      <c r="L78" s="182" t="str">
        <f>K6</f>
        <v>Stavební úpravy a přístavba výtahu</v>
      </c>
      <c r="M78" s="183"/>
      <c r="N78" s="183"/>
      <c r="O78" s="183"/>
      <c r="P78" s="183"/>
      <c r="Q78" s="183"/>
      <c r="R78" s="183"/>
      <c r="S78" s="183"/>
      <c r="T78" s="183"/>
      <c r="U78" s="183"/>
      <c r="V78" s="183"/>
      <c r="W78" s="183"/>
      <c r="X78" s="183"/>
      <c r="Y78" s="183"/>
      <c r="Z78" s="183"/>
      <c r="AA78" s="183"/>
      <c r="AB78" s="183"/>
      <c r="AC78" s="183"/>
      <c r="AD78" s="183"/>
      <c r="AE78" s="183"/>
      <c r="AF78" s="183"/>
      <c r="AG78" s="183"/>
      <c r="AH78" s="183"/>
      <c r="AI78" s="183"/>
      <c r="AJ78" s="183"/>
      <c r="AK78" s="183"/>
      <c r="AL78" s="183"/>
      <c r="AM78" s="183"/>
      <c r="AN78" s="183"/>
      <c r="AO78" s="183"/>
      <c r="AP78" s="64"/>
      <c r="AQ78" s="65"/>
    </row>
    <row r="79" spans="2:43" s="1" customFormat="1" ht="6.95" customHeight="1" x14ac:dyDescent="0.3"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1"/>
    </row>
    <row r="80" spans="2:43" s="1" customFormat="1" x14ac:dyDescent="0.3">
      <c r="B80" s="29"/>
      <c r="C80" s="26" t="s">
        <v>20</v>
      </c>
      <c r="D80" s="30"/>
      <c r="E80" s="30"/>
      <c r="F80" s="30"/>
      <c r="G80" s="30"/>
      <c r="H80" s="30"/>
      <c r="I80" s="30"/>
      <c r="J80" s="30"/>
      <c r="K80" s="30"/>
      <c r="L80" s="66" t="str">
        <f>IF(K8="","",K8)</f>
        <v>ZŠ Lanškroun</v>
      </c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26" t="s">
        <v>22</v>
      </c>
      <c r="AJ80" s="30"/>
      <c r="AK80" s="30"/>
      <c r="AL80" s="30"/>
      <c r="AM80" s="67" t="str">
        <f>IF(AN8= "","",AN8)</f>
        <v>21. 1. 2017</v>
      </c>
      <c r="AN80" s="30"/>
      <c r="AO80" s="30"/>
      <c r="AP80" s="30"/>
      <c r="AQ80" s="31"/>
    </row>
    <row r="81" spans="2:76" s="1" customFormat="1" ht="6.95" customHeight="1" x14ac:dyDescent="0.3"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1"/>
    </row>
    <row r="82" spans="2:76" s="1" customFormat="1" x14ac:dyDescent="0.3">
      <c r="B82" s="29"/>
      <c r="C82" s="26" t="s">
        <v>24</v>
      </c>
      <c r="D82" s="30"/>
      <c r="E82" s="30"/>
      <c r="F82" s="30"/>
      <c r="G82" s="30"/>
      <c r="H82" s="30"/>
      <c r="I82" s="30"/>
      <c r="J82" s="30"/>
      <c r="K82" s="30"/>
      <c r="L82" s="60" t="str">
        <f>IF(E11= "","",E11)</f>
        <v>Město Lanškroun,Nám.J.M.Marků 12,Lanškroun</v>
      </c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26" t="s">
        <v>31</v>
      </c>
      <c r="AJ82" s="30"/>
      <c r="AK82" s="30"/>
      <c r="AL82" s="30"/>
      <c r="AM82" s="184" t="str">
        <f>IF(E17="","",E17)</f>
        <v>Kvarta s.r.o.,Choceň</v>
      </c>
      <c r="AN82" s="181"/>
      <c r="AO82" s="181"/>
      <c r="AP82" s="181"/>
      <c r="AQ82" s="31"/>
      <c r="AS82" s="185" t="s">
        <v>56</v>
      </c>
      <c r="AT82" s="186"/>
      <c r="AU82" s="68"/>
      <c r="AV82" s="68"/>
      <c r="AW82" s="68"/>
      <c r="AX82" s="68"/>
      <c r="AY82" s="68"/>
      <c r="AZ82" s="68"/>
      <c r="BA82" s="68"/>
      <c r="BB82" s="68"/>
      <c r="BC82" s="68"/>
      <c r="BD82" s="69"/>
    </row>
    <row r="83" spans="2:76" s="1" customFormat="1" x14ac:dyDescent="0.3">
      <c r="B83" s="29"/>
      <c r="C83" s="26" t="s">
        <v>29</v>
      </c>
      <c r="D83" s="30"/>
      <c r="E83" s="30"/>
      <c r="F83" s="30"/>
      <c r="G83" s="30"/>
      <c r="H83" s="30"/>
      <c r="I83" s="30"/>
      <c r="J83" s="30"/>
      <c r="K83" s="30"/>
      <c r="L83" s="60" t="str">
        <f>IF(E14="","",E14)</f>
        <v xml:space="preserve"> </v>
      </c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26" t="s">
        <v>34</v>
      </c>
      <c r="AJ83" s="30"/>
      <c r="AK83" s="30"/>
      <c r="AL83" s="30"/>
      <c r="AM83" s="184" t="str">
        <f>IF(E20="","",E20)</f>
        <v xml:space="preserve"> </v>
      </c>
      <c r="AN83" s="181"/>
      <c r="AO83" s="181"/>
      <c r="AP83" s="181"/>
      <c r="AQ83" s="31"/>
      <c r="AS83" s="187"/>
      <c r="AT83" s="188"/>
      <c r="AU83" s="70"/>
      <c r="AV83" s="70"/>
      <c r="AW83" s="70"/>
      <c r="AX83" s="70"/>
      <c r="AY83" s="70"/>
      <c r="AZ83" s="70"/>
      <c r="BA83" s="70"/>
      <c r="BB83" s="70"/>
      <c r="BC83" s="70"/>
      <c r="BD83" s="71"/>
    </row>
    <row r="84" spans="2:76" s="1" customFormat="1" ht="10.9" customHeight="1" x14ac:dyDescent="0.3">
      <c r="B84" s="29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1"/>
      <c r="AS84" s="189"/>
      <c r="AT84" s="181"/>
      <c r="AU84" s="30"/>
      <c r="AV84" s="30"/>
      <c r="AW84" s="30"/>
      <c r="AX84" s="30"/>
      <c r="AY84" s="30"/>
      <c r="AZ84" s="30"/>
      <c r="BA84" s="30"/>
      <c r="BB84" s="30"/>
      <c r="BC84" s="30"/>
      <c r="BD84" s="72"/>
    </row>
    <row r="85" spans="2:76" s="1" customFormat="1" ht="29.25" customHeight="1" x14ac:dyDescent="0.3">
      <c r="B85" s="29"/>
      <c r="C85" s="190" t="s">
        <v>57</v>
      </c>
      <c r="D85" s="191"/>
      <c r="E85" s="191"/>
      <c r="F85" s="191"/>
      <c r="G85" s="191"/>
      <c r="H85" s="73"/>
      <c r="I85" s="192" t="s">
        <v>58</v>
      </c>
      <c r="J85" s="191"/>
      <c r="K85" s="191"/>
      <c r="L85" s="191"/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2" t="s">
        <v>59</v>
      </c>
      <c r="AH85" s="191"/>
      <c r="AI85" s="191"/>
      <c r="AJ85" s="191"/>
      <c r="AK85" s="191"/>
      <c r="AL85" s="191"/>
      <c r="AM85" s="191"/>
      <c r="AN85" s="192" t="s">
        <v>60</v>
      </c>
      <c r="AO85" s="191"/>
      <c r="AP85" s="193"/>
      <c r="AQ85" s="31"/>
      <c r="AS85" s="74" t="s">
        <v>61</v>
      </c>
      <c r="AT85" s="75" t="s">
        <v>62</v>
      </c>
      <c r="AU85" s="75" t="s">
        <v>63</v>
      </c>
      <c r="AV85" s="75" t="s">
        <v>64</v>
      </c>
      <c r="AW85" s="75" t="s">
        <v>65</v>
      </c>
      <c r="AX85" s="75" t="s">
        <v>66</v>
      </c>
      <c r="AY85" s="75" t="s">
        <v>67</v>
      </c>
      <c r="AZ85" s="75" t="s">
        <v>68</v>
      </c>
      <c r="BA85" s="75" t="s">
        <v>69</v>
      </c>
      <c r="BB85" s="75" t="s">
        <v>70</v>
      </c>
      <c r="BC85" s="75" t="s">
        <v>71</v>
      </c>
      <c r="BD85" s="76" t="s">
        <v>72</v>
      </c>
    </row>
    <row r="86" spans="2:76" s="1" customFormat="1" ht="10.9" customHeight="1" x14ac:dyDescent="0.3"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1"/>
      <c r="AS86" s="77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6"/>
    </row>
    <row r="87" spans="2:76" s="4" customFormat="1" ht="32.450000000000003" customHeight="1" x14ac:dyDescent="0.3">
      <c r="B87" s="62"/>
      <c r="C87" s="78" t="s">
        <v>73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201">
        <f>ROUND(AG88,2)</f>
        <v>0</v>
      </c>
      <c r="AH87" s="201"/>
      <c r="AI87" s="201"/>
      <c r="AJ87" s="201"/>
      <c r="AK87" s="201"/>
      <c r="AL87" s="201"/>
      <c r="AM87" s="201"/>
      <c r="AN87" s="202">
        <f>SUM(AG87,AT87)</f>
        <v>0</v>
      </c>
      <c r="AO87" s="202"/>
      <c r="AP87" s="202"/>
      <c r="AQ87" s="65"/>
      <c r="AS87" s="80">
        <f>ROUND(AS88,2)</f>
        <v>0</v>
      </c>
      <c r="AT87" s="81">
        <f>ROUND(SUM(AV87:AW87),2)</f>
        <v>0</v>
      </c>
      <c r="AU87" s="82">
        <f>ROUND(AU88,5)</f>
        <v>850.74735999999996</v>
      </c>
      <c r="AV87" s="81">
        <f>ROUND(AZ87*L31,2)</f>
        <v>0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 t="shared" ref="AZ87:BD88" si="0">ROUND(AZ88,2)</f>
        <v>0</v>
      </c>
      <c r="BA87" s="81">
        <f t="shared" si="0"/>
        <v>0</v>
      </c>
      <c r="BB87" s="81">
        <f t="shared" si="0"/>
        <v>0</v>
      </c>
      <c r="BC87" s="81">
        <f t="shared" si="0"/>
        <v>0</v>
      </c>
      <c r="BD87" s="83">
        <f t="shared" si="0"/>
        <v>0</v>
      </c>
      <c r="BS87" s="84" t="s">
        <v>74</v>
      </c>
      <c r="BT87" s="84" t="s">
        <v>75</v>
      </c>
      <c r="BU87" s="85" t="s">
        <v>76</v>
      </c>
      <c r="BV87" s="84" t="s">
        <v>77</v>
      </c>
      <c r="BW87" s="84" t="s">
        <v>78</v>
      </c>
      <c r="BX87" s="84" t="s">
        <v>79</v>
      </c>
    </row>
    <row r="88" spans="2:76" s="5" customFormat="1" ht="22.5" customHeight="1" x14ac:dyDescent="0.3">
      <c r="B88" s="86"/>
      <c r="C88" s="87"/>
      <c r="D88" s="197" t="s">
        <v>80</v>
      </c>
      <c r="E88" s="195"/>
      <c r="F88" s="195"/>
      <c r="G88" s="195"/>
      <c r="H88" s="195"/>
      <c r="I88" s="88"/>
      <c r="J88" s="197" t="s">
        <v>81</v>
      </c>
      <c r="K88" s="195"/>
      <c r="L88" s="195"/>
      <c r="M88" s="195"/>
      <c r="N88" s="195"/>
      <c r="O88" s="195"/>
      <c r="P88" s="195"/>
      <c r="Q88" s="195"/>
      <c r="R88" s="195"/>
      <c r="S88" s="195"/>
      <c r="T88" s="195"/>
      <c r="U88" s="195"/>
      <c r="V88" s="195"/>
      <c r="W88" s="195"/>
      <c r="X88" s="195"/>
      <c r="Y88" s="195"/>
      <c r="Z88" s="195"/>
      <c r="AA88" s="195"/>
      <c r="AB88" s="195"/>
      <c r="AC88" s="195"/>
      <c r="AD88" s="195"/>
      <c r="AE88" s="195"/>
      <c r="AF88" s="195"/>
      <c r="AG88" s="196">
        <f>ROUND(AG89,2)</f>
        <v>0</v>
      </c>
      <c r="AH88" s="195"/>
      <c r="AI88" s="195"/>
      <c r="AJ88" s="195"/>
      <c r="AK88" s="195"/>
      <c r="AL88" s="195"/>
      <c r="AM88" s="195"/>
      <c r="AN88" s="194">
        <f>SUM(AG88,AT88)</f>
        <v>0</v>
      </c>
      <c r="AO88" s="195"/>
      <c r="AP88" s="195"/>
      <c r="AQ88" s="89"/>
      <c r="AS88" s="90">
        <f>ROUND(AS89,2)</f>
        <v>0</v>
      </c>
      <c r="AT88" s="91">
        <f>ROUND(SUM(AV88:AW88),2)</f>
        <v>0</v>
      </c>
      <c r="AU88" s="92">
        <f>ROUND(AU89,5)</f>
        <v>850.74735999999996</v>
      </c>
      <c r="AV88" s="91">
        <f>ROUND(AZ88*L31,2)</f>
        <v>0</v>
      </c>
      <c r="AW88" s="91">
        <f>ROUND(BA88*L32,2)</f>
        <v>0</v>
      </c>
      <c r="AX88" s="91">
        <f>ROUND(BB88*L31,2)</f>
        <v>0</v>
      </c>
      <c r="AY88" s="91">
        <f>ROUND(BC88*L32,2)</f>
        <v>0</v>
      </c>
      <c r="AZ88" s="91">
        <f t="shared" si="0"/>
        <v>0</v>
      </c>
      <c r="BA88" s="91">
        <f t="shared" si="0"/>
        <v>0</v>
      </c>
      <c r="BB88" s="91">
        <f t="shared" si="0"/>
        <v>0</v>
      </c>
      <c r="BC88" s="91">
        <f t="shared" si="0"/>
        <v>0</v>
      </c>
      <c r="BD88" s="93">
        <f t="shared" si="0"/>
        <v>0</v>
      </c>
      <c r="BS88" s="94" t="s">
        <v>74</v>
      </c>
      <c r="BT88" s="94" t="s">
        <v>82</v>
      </c>
      <c r="BU88" s="94" t="s">
        <v>76</v>
      </c>
      <c r="BV88" s="94" t="s">
        <v>77</v>
      </c>
      <c r="BW88" s="94" t="s">
        <v>83</v>
      </c>
      <c r="BX88" s="94" t="s">
        <v>78</v>
      </c>
    </row>
    <row r="89" spans="2:76" s="6" customFormat="1" ht="48.75" customHeight="1" x14ac:dyDescent="0.3">
      <c r="B89" s="95"/>
      <c r="C89" s="96"/>
      <c r="D89" s="96"/>
      <c r="E89" s="200" t="s">
        <v>84</v>
      </c>
      <c r="F89" s="199"/>
      <c r="G89" s="199"/>
      <c r="H89" s="199"/>
      <c r="I89" s="199"/>
      <c r="J89" s="96"/>
      <c r="K89" s="200" t="s">
        <v>85</v>
      </c>
      <c r="L89" s="199"/>
      <c r="M89" s="199"/>
      <c r="N89" s="199"/>
      <c r="O89" s="199"/>
      <c r="P89" s="199"/>
      <c r="Q89" s="199"/>
      <c r="R89" s="199"/>
      <c r="S89" s="199"/>
      <c r="T89" s="199"/>
      <c r="U89" s="199"/>
      <c r="V89" s="199"/>
      <c r="W89" s="199"/>
      <c r="X89" s="199"/>
      <c r="Y89" s="199"/>
      <c r="Z89" s="199"/>
      <c r="AA89" s="199"/>
      <c r="AB89" s="199"/>
      <c r="AC89" s="199"/>
      <c r="AD89" s="199"/>
      <c r="AE89" s="199"/>
      <c r="AF89" s="199"/>
      <c r="AG89" s="198">
        <f>'a-a-0 - ZŠ Smetanova 460,...'!M31</f>
        <v>0</v>
      </c>
      <c r="AH89" s="199"/>
      <c r="AI89" s="199"/>
      <c r="AJ89" s="199"/>
      <c r="AK89" s="199"/>
      <c r="AL89" s="199"/>
      <c r="AM89" s="199"/>
      <c r="AN89" s="198">
        <f>SUM(AG89,AT89)</f>
        <v>0</v>
      </c>
      <c r="AO89" s="199"/>
      <c r="AP89" s="199"/>
      <c r="AQ89" s="97"/>
      <c r="AS89" s="98">
        <f>'a-a-0 - ZŠ Smetanova 460,...'!M29</f>
        <v>0</v>
      </c>
      <c r="AT89" s="99">
        <f>ROUND(SUM(AV89:AW89),2)</f>
        <v>0</v>
      </c>
      <c r="AU89" s="100">
        <f>'a-a-0 - ZŠ Smetanova 460,...'!W129</f>
        <v>850.74735999999996</v>
      </c>
      <c r="AV89" s="99">
        <f>'a-a-0 - ZŠ Smetanova 460,...'!M33</f>
        <v>0</v>
      </c>
      <c r="AW89" s="99">
        <f>'a-a-0 - ZŠ Smetanova 460,...'!M34</f>
        <v>0</v>
      </c>
      <c r="AX89" s="99">
        <f>'a-a-0 - ZŠ Smetanova 460,...'!M35</f>
        <v>0</v>
      </c>
      <c r="AY89" s="99">
        <f>'a-a-0 - ZŠ Smetanova 460,...'!M36</f>
        <v>0</v>
      </c>
      <c r="AZ89" s="99">
        <f>'a-a-0 - ZŠ Smetanova 460,...'!H33</f>
        <v>0</v>
      </c>
      <c r="BA89" s="99">
        <f>'a-a-0 - ZŠ Smetanova 460,...'!H34</f>
        <v>0</v>
      </c>
      <c r="BB89" s="99">
        <f>'a-a-0 - ZŠ Smetanova 460,...'!H35</f>
        <v>0</v>
      </c>
      <c r="BC89" s="99">
        <f>'a-a-0 - ZŠ Smetanova 460,...'!H36</f>
        <v>0</v>
      </c>
      <c r="BD89" s="101">
        <f>'a-a-0 - ZŠ Smetanova 460,...'!H37</f>
        <v>0</v>
      </c>
      <c r="BT89" s="102" t="s">
        <v>80</v>
      </c>
      <c r="BV89" s="102" t="s">
        <v>77</v>
      </c>
      <c r="BW89" s="102" t="s">
        <v>86</v>
      </c>
      <c r="BX89" s="102" t="s">
        <v>83</v>
      </c>
    </row>
    <row r="90" spans="2:76" ht="13.5" x14ac:dyDescent="0.3"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1"/>
    </row>
    <row r="91" spans="2:76" s="1" customFormat="1" ht="30" customHeight="1" x14ac:dyDescent="0.3">
      <c r="B91" s="29"/>
      <c r="C91" s="78" t="s">
        <v>87</v>
      </c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202">
        <v>0</v>
      </c>
      <c r="AH91" s="181"/>
      <c r="AI91" s="181"/>
      <c r="AJ91" s="181"/>
      <c r="AK91" s="181"/>
      <c r="AL91" s="181"/>
      <c r="AM91" s="181"/>
      <c r="AN91" s="202">
        <v>0</v>
      </c>
      <c r="AO91" s="181"/>
      <c r="AP91" s="181"/>
      <c r="AQ91" s="31"/>
      <c r="AS91" s="74" t="s">
        <v>88</v>
      </c>
      <c r="AT91" s="75" t="s">
        <v>89</v>
      </c>
      <c r="AU91" s="75" t="s">
        <v>39</v>
      </c>
      <c r="AV91" s="76" t="s">
        <v>62</v>
      </c>
    </row>
    <row r="92" spans="2:76" s="1" customFormat="1" ht="10.9" customHeight="1" x14ac:dyDescent="0.3">
      <c r="B92" s="29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  <c r="AK92" s="30"/>
      <c r="AL92" s="30"/>
      <c r="AM92" s="30"/>
      <c r="AN92" s="30"/>
      <c r="AO92" s="30"/>
      <c r="AP92" s="30"/>
      <c r="AQ92" s="31"/>
      <c r="AS92" s="103"/>
      <c r="AT92" s="104"/>
      <c r="AU92" s="104"/>
      <c r="AV92" s="105"/>
    </row>
    <row r="93" spans="2:76" s="1" customFormat="1" ht="30" customHeight="1" x14ac:dyDescent="0.3">
      <c r="B93" s="29"/>
      <c r="C93" s="106" t="s">
        <v>90</v>
      </c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203">
        <f>ROUND(AG87+AG91,2)</f>
        <v>0</v>
      </c>
      <c r="AH93" s="203"/>
      <c r="AI93" s="203"/>
      <c r="AJ93" s="203"/>
      <c r="AK93" s="203"/>
      <c r="AL93" s="203"/>
      <c r="AM93" s="203"/>
      <c r="AN93" s="203">
        <f>AN87+AN91</f>
        <v>0</v>
      </c>
      <c r="AO93" s="203"/>
      <c r="AP93" s="203"/>
      <c r="AQ93" s="31"/>
    </row>
    <row r="94" spans="2:76" s="1" customFormat="1" ht="6.95" customHeight="1" x14ac:dyDescent="0.3">
      <c r="B94" s="53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  <c r="AO94" s="54"/>
      <c r="AP94" s="54"/>
      <c r="AQ94" s="55"/>
    </row>
  </sheetData>
  <mergeCells count="49">
    <mergeCell ref="AR2:BE2"/>
    <mergeCell ref="AG87:AM87"/>
    <mergeCell ref="AN87:AP87"/>
    <mergeCell ref="AG91:AM91"/>
    <mergeCell ref="AN91:AP91"/>
    <mergeCell ref="AG93:AM93"/>
    <mergeCell ref="AN93:AP93"/>
    <mergeCell ref="AN88:AP88"/>
    <mergeCell ref="AG88:AM88"/>
    <mergeCell ref="D88:H88"/>
    <mergeCell ref="J88:AF88"/>
    <mergeCell ref="AN89:AP89"/>
    <mergeCell ref="AG89:AM89"/>
    <mergeCell ref="E89:I89"/>
    <mergeCell ref="K89:AF89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pageMargins left="0.58333330000000005" right="0.58333330000000005" top="0.5" bottom="0.46666669999999999" header="0" footer="0"/>
  <pageSetup blackAndWhite="1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15"/>
  <sheetViews>
    <sheetView showGridLines="0" tabSelected="1" workbookViewId="0">
      <pane ySplit="1" topLeftCell="A2" activePane="bottomLeft" state="frozen"/>
      <selection pane="bottomLeft" activeCell="L153" sqref="L153:M153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2"/>
      <c r="B1" s="12"/>
      <c r="C1" s="12"/>
      <c r="D1" s="13" t="s">
        <v>1</v>
      </c>
      <c r="E1" s="12"/>
      <c r="F1" s="12"/>
      <c r="G1" s="12"/>
      <c r="H1" s="234"/>
      <c r="I1" s="234"/>
      <c r="J1" s="234"/>
      <c r="K1" s="234"/>
      <c r="L1" s="12"/>
      <c r="M1" s="12"/>
      <c r="N1" s="12"/>
      <c r="O1" s="13" t="s">
        <v>91</v>
      </c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50000000000003" customHeight="1" x14ac:dyDescent="0.3">
      <c r="C2" s="164" t="s">
        <v>5</v>
      </c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T2" s="15" t="s">
        <v>86</v>
      </c>
    </row>
    <row r="3" spans="1:66" ht="6.95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8"/>
      <c r="AT3" s="15" t="s">
        <v>80</v>
      </c>
    </row>
    <row r="4" spans="1:66" ht="36.950000000000003" customHeight="1" x14ac:dyDescent="0.3">
      <c r="B4" s="19"/>
      <c r="C4" s="166" t="s">
        <v>92</v>
      </c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21"/>
      <c r="T4" s="22" t="s">
        <v>11</v>
      </c>
      <c r="AT4" s="15" t="s">
        <v>4</v>
      </c>
    </row>
    <row r="5" spans="1:66" ht="6.95" customHeight="1" x14ac:dyDescent="0.3">
      <c r="B5" s="1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1"/>
    </row>
    <row r="6" spans="1:66" ht="25.35" customHeight="1" x14ac:dyDescent="0.3">
      <c r="B6" s="19"/>
      <c r="C6" s="20"/>
      <c r="D6" s="26" t="s">
        <v>15</v>
      </c>
      <c r="E6" s="20"/>
      <c r="F6" s="205" t="str">
        <f>'Rekapitulace stavby'!K6</f>
        <v>Stavební úpravy a přístavba výtahu</v>
      </c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20"/>
      <c r="R6" s="21"/>
    </row>
    <row r="7" spans="1:66" ht="25.35" customHeight="1" x14ac:dyDescent="0.3">
      <c r="B7" s="19"/>
      <c r="C7" s="20"/>
      <c r="D7" s="26" t="s">
        <v>93</v>
      </c>
      <c r="E7" s="20"/>
      <c r="F7" s="205" t="s">
        <v>94</v>
      </c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20"/>
      <c r="R7" s="21"/>
    </row>
    <row r="8" spans="1:66" s="1" customFormat="1" ht="32.85" customHeight="1" x14ac:dyDescent="0.3">
      <c r="B8" s="29"/>
      <c r="C8" s="30"/>
      <c r="D8" s="25" t="s">
        <v>95</v>
      </c>
      <c r="E8" s="30"/>
      <c r="F8" s="169" t="s">
        <v>96</v>
      </c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30"/>
      <c r="R8" s="31"/>
    </row>
    <row r="9" spans="1:66" s="1" customFormat="1" ht="14.45" customHeight="1" x14ac:dyDescent="0.3">
      <c r="B9" s="29"/>
      <c r="C9" s="30"/>
      <c r="D9" s="26" t="s">
        <v>17</v>
      </c>
      <c r="E9" s="30"/>
      <c r="F9" s="24" t="s">
        <v>18</v>
      </c>
      <c r="G9" s="30"/>
      <c r="H9" s="30"/>
      <c r="I9" s="30"/>
      <c r="J9" s="30"/>
      <c r="K9" s="30"/>
      <c r="L9" s="30"/>
      <c r="M9" s="26" t="s">
        <v>19</v>
      </c>
      <c r="N9" s="30"/>
      <c r="O9" s="24" t="s">
        <v>18</v>
      </c>
      <c r="P9" s="30"/>
      <c r="Q9" s="30"/>
      <c r="R9" s="31"/>
    </row>
    <row r="10" spans="1:66" s="1" customFormat="1" ht="14.45" customHeight="1" x14ac:dyDescent="0.3">
      <c r="B10" s="29"/>
      <c r="C10" s="30"/>
      <c r="D10" s="26" t="s">
        <v>20</v>
      </c>
      <c r="E10" s="30"/>
      <c r="F10" s="24" t="s">
        <v>97</v>
      </c>
      <c r="G10" s="30"/>
      <c r="H10" s="30"/>
      <c r="I10" s="30"/>
      <c r="J10" s="30"/>
      <c r="K10" s="30"/>
      <c r="L10" s="30"/>
      <c r="M10" s="26" t="s">
        <v>22</v>
      </c>
      <c r="N10" s="30"/>
      <c r="O10" s="206" t="str">
        <f>'Rekapitulace stavby'!AN8</f>
        <v>21. 1. 2017</v>
      </c>
      <c r="P10" s="181"/>
      <c r="Q10" s="30"/>
      <c r="R10" s="31"/>
    </row>
    <row r="11" spans="1:66" s="1" customFormat="1" ht="10.9" customHeight="1" x14ac:dyDescent="0.3">
      <c r="B11" s="29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1"/>
    </row>
    <row r="12" spans="1:66" s="1" customFormat="1" ht="14.45" customHeight="1" x14ac:dyDescent="0.3">
      <c r="B12" s="29"/>
      <c r="C12" s="30"/>
      <c r="D12" s="26" t="s">
        <v>24</v>
      </c>
      <c r="E12" s="30"/>
      <c r="F12" s="30"/>
      <c r="G12" s="30"/>
      <c r="H12" s="30"/>
      <c r="I12" s="30"/>
      <c r="J12" s="30"/>
      <c r="K12" s="30"/>
      <c r="L12" s="30"/>
      <c r="M12" s="26" t="s">
        <v>25</v>
      </c>
      <c r="N12" s="30"/>
      <c r="O12" s="168" t="s">
        <v>18</v>
      </c>
      <c r="P12" s="181"/>
      <c r="Q12" s="30"/>
      <c r="R12" s="31"/>
    </row>
    <row r="13" spans="1:66" s="1" customFormat="1" ht="18" customHeight="1" x14ac:dyDescent="0.3">
      <c r="B13" s="29"/>
      <c r="C13" s="30"/>
      <c r="D13" s="30"/>
      <c r="E13" s="24" t="s">
        <v>27</v>
      </c>
      <c r="F13" s="30"/>
      <c r="G13" s="30"/>
      <c r="H13" s="30"/>
      <c r="I13" s="30"/>
      <c r="J13" s="30"/>
      <c r="K13" s="30"/>
      <c r="L13" s="30"/>
      <c r="M13" s="26" t="s">
        <v>28</v>
      </c>
      <c r="N13" s="30"/>
      <c r="O13" s="168" t="s">
        <v>18</v>
      </c>
      <c r="P13" s="181"/>
      <c r="Q13" s="30"/>
      <c r="R13" s="31"/>
    </row>
    <row r="14" spans="1:66" s="1" customFormat="1" ht="6.95" customHeight="1" x14ac:dyDescent="0.3"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1"/>
    </row>
    <row r="15" spans="1:66" s="1" customFormat="1" ht="14.45" customHeight="1" x14ac:dyDescent="0.3">
      <c r="B15" s="29"/>
      <c r="C15" s="30"/>
      <c r="D15" s="26" t="s">
        <v>29</v>
      </c>
      <c r="E15" s="30"/>
      <c r="F15" s="30"/>
      <c r="G15" s="30"/>
      <c r="H15" s="30"/>
      <c r="I15" s="30"/>
      <c r="J15" s="30"/>
      <c r="K15" s="30"/>
      <c r="L15" s="30"/>
      <c r="M15" s="26" t="s">
        <v>25</v>
      </c>
      <c r="N15" s="30"/>
      <c r="O15" s="168" t="str">
        <f>IF('Rekapitulace stavby'!AN13="","",'Rekapitulace stavby'!AN13)</f>
        <v/>
      </c>
      <c r="P15" s="181"/>
      <c r="Q15" s="30"/>
      <c r="R15" s="31"/>
    </row>
    <row r="16" spans="1:66" s="1" customFormat="1" ht="18" customHeight="1" x14ac:dyDescent="0.3">
      <c r="B16" s="29"/>
      <c r="C16" s="30"/>
      <c r="D16" s="30"/>
      <c r="E16" s="24" t="str">
        <f>IF('Rekapitulace stavby'!E14="","",'Rekapitulace stavby'!E14)</f>
        <v xml:space="preserve"> </v>
      </c>
      <c r="F16" s="30"/>
      <c r="G16" s="30"/>
      <c r="H16" s="30"/>
      <c r="I16" s="30"/>
      <c r="J16" s="30"/>
      <c r="K16" s="30"/>
      <c r="L16" s="30"/>
      <c r="M16" s="26" t="s">
        <v>28</v>
      </c>
      <c r="N16" s="30"/>
      <c r="O16" s="168" t="str">
        <f>IF('Rekapitulace stavby'!AN14="","",'Rekapitulace stavby'!AN14)</f>
        <v/>
      </c>
      <c r="P16" s="181"/>
      <c r="Q16" s="30"/>
      <c r="R16" s="31"/>
    </row>
    <row r="17" spans="2:18" s="1" customFormat="1" ht="6.95" customHeight="1" x14ac:dyDescent="0.3">
      <c r="B17" s="29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1"/>
    </row>
    <row r="18" spans="2:18" s="1" customFormat="1" ht="14.45" customHeight="1" x14ac:dyDescent="0.3">
      <c r="B18" s="29"/>
      <c r="C18" s="30"/>
      <c r="D18" s="26" t="s">
        <v>31</v>
      </c>
      <c r="E18" s="30"/>
      <c r="F18" s="30"/>
      <c r="G18" s="30"/>
      <c r="H18" s="30"/>
      <c r="I18" s="30"/>
      <c r="J18" s="30"/>
      <c r="K18" s="30"/>
      <c r="L18" s="30"/>
      <c r="M18" s="26" t="s">
        <v>25</v>
      </c>
      <c r="N18" s="30"/>
      <c r="O18" s="168" t="s">
        <v>18</v>
      </c>
      <c r="P18" s="181"/>
      <c r="Q18" s="30"/>
      <c r="R18" s="31"/>
    </row>
    <row r="19" spans="2:18" s="1" customFormat="1" ht="18" customHeight="1" x14ac:dyDescent="0.3">
      <c r="B19" s="29"/>
      <c r="C19" s="30"/>
      <c r="D19" s="30"/>
      <c r="E19" s="24" t="s">
        <v>98</v>
      </c>
      <c r="F19" s="30"/>
      <c r="G19" s="30"/>
      <c r="H19" s="30"/>
      <c r="I19" s="30"/>
      <c r="J19" s="30"/>
      <c r="K19" s="30"/>
      <c r="L19" s="30"/>
      <c r="M19" s="26" t="s">
        <v>28</v>
      </c>
      <c r="N19" s="30"/>
      <c r="O19" s="168" t="s">
        <v>18</v>
      </c>
      <c r="P19" s="181"/>
      <c r="Q19" s="30"/>
      <c r="R19" s="31"/>
    </row>
    <row r="20" spans="2:18" s="1" customFormat="1" ht="6.95" customHeight="1" x14ac:dyDescent="0.3">
      <c r="B20" s="29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1"/>
    </row>
    <row r="21" spans="2:18" s="1" customFormat="1" ht="14.45" customHeight="1" x14ac:dyDescent="0.3">
      <c r="B21" s="29"/>
      <c r="C21" s="30"/>
      <c r="D21" s="26" t="s">
        <v>34</v>
      </c>
      <c r="E21" s="30"/>
      <c r="F21" s="30"/>
      <c r="G21" s="30"/>
      <c r="H21" s="30"/>
      <c r="I21" s="30"/>
      <c r="J21" s="30"/>
      <c r="K21" s="30"/>
      <c r="L21" s="30"/>
      <c r="M21" s="26" t="s">
        <v>25</v>
      </c>
      <c r="N21" s="30"/>
      <c r="O21" s="168" t="str">
        <f>IF('Rekapitulace stavby'!AN19="","",'Rekapitulace stavby'!AN19)</f>
        <v/>
      </c>
      <c r="P21" s="181"/>
      <c r="Q21" s="30"/>
      <c r="R21" s="31"/>
    </row>
    <row r="22" spans="2:18" s="1" customFormat="1" ht="18" customHeight="1" x14ac:dyDescent="0.3">
      <c r="B22" s="29"/>
      <c r="C22" s="30"/>
      <c r="D22" s="30"/>
      <c r="E22" s="24" t="str">
        <f>IF('Rekapitulace stavby'!E20="","",'Rekapitulace stavby'!E20)</f>
        <v xml:space="preserve"> </v>
      </c>
      <c r="F22" s="30"/>
      <c r="G22" s="30"/>
      <c r="H22" s="30"/>
      <c r="I22" s="30"/>
      <c r="J22" s="30"/>
      <c r="K22" s="30"/>
      <c r="L22" s="30"/>
      <c r="M22" s="26" t="s">
        <v>28</v>
      </c>
      <c r="N22" s="30"/>
      <c r="O22" s="168" t="str">
        <f>IF('Rekapitulace stavby'!AN20="","",'Rekapitulace stavby'!AN20)</f>
        <v/>
      </c>
      <c r="P22" s="181"/>
      <c r="Q22" s="30"/>
      <c r="R22" s="31"/>
    </row>
    <row r="23" spans="2:18" s="1" customFormat="1" ht="6.95" customHeight="1" x14ac:dyDescent="0.3">
      <c r="B23" s="29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1"/>
    </row>
    <row r="24" spans="2:18" s="1" customFormat="1" ht="14.45" customHeight="1" x14ac:dyDescent="0.3">
      <c r="B24" s="29"/>
      <c r="C24" s="30"/>
      <c r="D24" s="26" t="s">
        <v>35</v>
      </c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1"/>
    </row>
    <row r="25" spans="2:18" s="1" customFormat="1" ht="22.5" customHeight="1" x14ac:dyDescent="0.3">
      <c r="B25" s="29"/>
      <c r="C25" s="30"/>
      <c r="D25" s="30"/>
      <c r="E25" s="170" t="s">
        <v>99</v>
      </c>
      <c r="F25" s="181"/>
      <c r="G25" s="181"/>
      <c r="H25" s="181"/>
      <c r="I25" s="181"/>
      <c r="J25" s="181"/>
      <c r="K25" s="181"/>
      <c r="L25" s="181"/>
      <c r="M25" s="30"/>
      <c r="N25" s="30"/>
      <c r="O25" s="30"/>
      <c r="P25" s="30"/>
      <c r="Q25" s="30"/>
      <c r="R25" s="31"/>
    </row>
    <row r="26" spans="2:18" s="1" customFormat="1" ht="6.95" customHeight="1" x14ac:dyDescent="0.3"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1"/>
    </row>
    <row r="27" spans="2:18" s="1" customFormat="1" ht="6.95" customHeight="1" x14ac:dyDescent="0.3">
      <c r="B27" s="29"/>
      <c r="C27" s="30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30"/>
      <c r="R27" s="31"/>
    </row>
    <row r="28" spans="2:18" s="1" customFormat="1" ht="14.45" customHeight="1" x14ac:dyDescent="0.3">
      <c r="B28" s="29"/>
      <c r="C28" s="30"/>
      <c r="D28" s="108" t="s">
        <v>100</v>
      </c>
      <c r="E28" s="30"/>
      <c r="F28" s="30"/>
      <c r="G28" s="30"/>
      <c r="H28" s="30"/>
      <c r="I28" s="30"/>
      <c r="J28" s="30"/>
      <c r="K28" s="30"/>
      <c r="L28" s="30"/>
      <c r="M28" s="171">
        <f>N89</f>
        <v>0</v>
      </c>
      <c r="N28" s="181"/>
      <c r="O28" s="181"/>
      <c r="P28" s="181"/>
      <c r="Q28" s="30"/>
      <c r="R28" s="31"/>
    </row>
    <row r="29" spans="2:18" s="1" customFormat="1" ht="14.45" customHeight="1" x14ac:dyDescent="0.3">
      <c r="B29" s="29"/>
      <c r="C29" s="30"/>
      <c r="D29" s="28" t="s">
        <v>101</v>
      </c>
      <c r="E29" s="30"/>
      <c r="F29" s="30"/>
      <c r="G29" s="30"/>
      <c r="H29" s="30"/>
      <c r="I29" s="30"/>
      <c r="J29" s="30"/>
      <c r="K29" s="30"/>
      <c r="L29" s="30"/>
      <c r="M29" s="171">
        <f>N109</f>
        <v>0</v>
      </c>
      <c r="N29" s="181"/>
      <c r="O29" s="181"/>
      <c r="P29" s="181"/>
      <c r="Q29" s="30"/>
      <c r="R29" s="31"/>
    </row>
    <row r="30" spans="2:18" s="1" customFormat="1" ht="6.95" customHeight="1" x14ac:dyDescent="0.3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1"/>
    </row>
    <row r="31" spans="2:18" s="1" customFormat="1" ht="25.35" customHeight="1" x14ac:dyDescent="0.3">
      <c r="B31" s="29"/>
      <c r="C31" s="30"/>
      <c r="D31" s="109" t="s">
        <v>38</v>
      </c>
      <c r="E31" s="30"/>
      <c r="F31" s="30"/>
      <c r="G31" s="30"/>
      <c r="H31" s="30"/>
      <c r="I31" s="30"/>
      <c r="J31" s="30"/>
      <c r="K31" s="30"/>
      <c r="L31" s="30"/>
      <c r="M31" s="207">
        <f>ROUND(M28+M29,2)</f>
        <v>0</v>
      </c>
      <c r="N31" s="181"/>
      <c r="O31" s="181"/>
      <c r="P31" s="181"/>
      <c r="Q31" s="30"/>
      <c r="R31" s="31"/>
    </row>
    <row r="32" spans="2:18" s="1" customFormat="1" ht="6.95" customHeight="1" x14ac:dyDescent="0.3">
      <c r="B32" s="29"/>
      <c r="C32" s="30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30"/>
      <c r="R32" s="31"/>
    </row>
    <row r="33" spans="2:18" s="1" customFormat="1" ht="14.45" customHeight="1" x14ac:dyDescent="0.3">
      <c r="B33" s="29"/>
      <c r="C33" s="30"/>
      <c r="D33" s="36" t="s">
        <v>39</v>
      </c>
      <c r="E33" s="36" t="s">
        <v>40</v>
      </c>
      <c r="F33" s="37">
        <v>0.21</v>
      </c>
      <c r="G33" s="110" t="s">
        <v>41</v>
      </c>
      <c r="H33" s="208">
        <f>ROUND((SUM(BE109:BE110)+SUM(BE129:BE314)), 2)</f>
        <v>0</v>
      </c>
      <c r="I33" s="181"/>
      <c r="J33" s="181"/>
      <c r="K33" s="30"/>
      <c r="L33" s="30"/>
      <c r="M33" s="208">
        <f>ROUND(ROUND((SUM(BE109:BE110)+SUM(BE129:BE314)), 2)*F33, 2)</f>
        <v>0</v>
      </c>
      <c r="N33" s="181"/>
      <c r="O33" s="181"/>
      <c r="P33" s="181"/>
      <c r="Q33" s="30"/>
      <c r="R33" s="31"/>
    </row>
    <row r="34" spans="2:18" s="1" customFormat="1" ht="14.45" customHeight="1" x14ac:dyDescent="0.3">
      <c r="B34" s="29"/>
      <c r="C34" s="30"/>
      <c r="D34" s="30"/>
      <c r="E34" s="36" t="s">
        <v>42</v>
      </c>
      <c r="F34" s="37">
        <v>0.15</v>
      </c>
      <c r="G34" s="110" t="s">
        <v>41</v>
      </c>
      <c r="H34" s="208">
        <f>ROUND((SUM(BF109:BF110)+SUM(BF129:BF314)), 2)</f>
        <v>0</v>
      </c>
      <c r="I34" s="181"/>
      <c r="J34" s="181"/>
      <c r="K34" s="30"/>
      <c r="L34" s="30"/>
      <c r="M34" s="208">
        <f>ROUND(ROUND((SUM(BF109:BF110)+SUM(BF129:BF314)), 2)*F34, 2)</f>
        <v>0</v>
      </c>
      <c r="N34" s="181"/>
      <c r="O34" s="181"/>
      <c r="P34" s="181"/>
      <c r="Q34" s="30"/>
      <c r="R34" s="31"/>
    </row>
    <row r="35" spans="2:18" s="1" customFormat="1" ht="14.45" hidden="1" customHeight="1" x14ac:dyDescent="0.3">
      <c r="B35" s="29"/>
      <c r="C35" s="30"/>
      <c r="D35" s="30"/>
      <c r="E35" s="36" t="s">
        <v>43</v>
      </c>
      <c r="F35" s="37">
        <v>0.21</v>
      </c>
      <c r="G35" s="110" t="s">
        <v>41</v>
      </c>
      <c r="H35" s="208">
        <f>ROUND((SUM(BG109:BG110)+SUM(BG129:BG314)), 2)</f>
        <v>0</v>
      </c>
      <c r="I35" s="181"/>
      <c r="J35" s="181"/>
      <c r="K35" s="30"/>
      <c r="L35" s="30"/>
      <c r="M35" s="208">
        <v>0</v>
      </c>
      <c r="N35" s="181"/>
      <c r="O35" s="181"/>
      <c r="P35" s="181"/>
      <c r="Q35" s="30"/>
      <c r="R35" s="31"/>
    </row>
    <row r="36" spans="2:18" s="1" customFormat="1" ht="14.45" hidden="1" customHeight="1" x14ac:dyDescent="0.3">
      <c r="B36" s="29"/>
      <c r="C36" s="30"/>
      <c r="D36" s="30"/>
      <c r="E36" s="36" t="s">
        <v>44</v>
      </c>
      <c r="F36" s="37">
        <v>0.15</v>
      </c>
      <c r="G36" s="110" t="s">
        <v>41</v>
      </c>
      <c r="H36" s="208">
        <f>ROUND((SUM(BH109:BH110)+SUM(BH129:BH314)), 2)</f>
        <v>0</v>
      </c>
      <c r="I36" s="181"/>
      <c r="J36" s="181"/>
      <c r="K36" s="30"/>
      <c r="L36" s="30"/>
      <c r="M36" s="208">
        <v>0</v>
      </c>
      <c r="N36" s="181"/>
      <c r="O36" s="181"/>
      <c r="P36" s="181"/>
      <c r="Q36" s="30"/>
      <c r="R36" s="31"/>
    </row>
    <row r="37" spans="2:18" s="1" customFormat="1" ht="14.45" hidden="1" customHeight="1" x14ac:dyDescent="0.3">
      <c r="B37" s="29"/>
      <c r="C37" s="30"/>
      <c r="D37" s="30"/>
      <c r="E37" s="36" t="s">
        <v>45</v>
      </c>
      <c r="F37" s="37">
        <v>0</v>
      </c>
      <c r="G37" s="110" t="s">
        <v>41</v>
      </c>
      <c r="H37" s="208">
        <f>ROUND((SUM(BI109:BI110)+SUM(BI129:BI314)), 2)</f>
        <v>0</v>
      </c>
      <c r="I37" s="181"/>
      <c r="J37" s="181"/>
      <c r="K37" s="30"/>
      <c r="L37" s="30"/>
      <c r="M37" s="208">
        <v>0</v>
      </c>
      <c r="N37" s="181"/>
      <c r="O37" s="181"/>
      <c r="P37" s="181"/>
      <c r="Q37" s="30"/>
      <c r="R37" s="31"/>
    </row>
    <row r="38" spans="2:18" s="1" customFormat="1" ht="6.95" customHeight="1" x14ac:dyDescent="0.3">
      <c r="B38" s="29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1"/>
    </row>
    <row r="39" spans="2:18" s="1" customFormat="1" ht="25.35" customHeight="1" x14ac:dyDescent="0.3">
      <c r="B39" s="29"/>
      <c r="C39" s="107"/>
      <c r="D39" s="111" t="s">
        <v>46</v>
      </c>
      <c r="E39" s="73"/>
      <c r="F39" s="73"/>
      <c r="G39" s="112" t="s">
        <v>47</v>
      </c>
      <c r="H39" s="113" t="s">
        <v>48</v>
      </c>
      <c r="I39" s="73"/>
      <c r="J39" s="73"/>
      <c r="K39" s="73"/>
      <c r="L39" s="209">
        <f>SUM(M31:M37)</f>
        <v>0</v>
      </c>
      <c r="M39" s="191"/>
      <c r="N39" s="191"/>
      <c r="O39" s="191"/>
      <c r="P39" s="193"/>
      <c r="Q39" s="107"/>
      <c r="R39" s="31"/>
    </row>
    <row r="40" spans="2:18" s="1" customFormat="1" ht="14.45" customHeight="1" x14ac:dyDescent="0.3">
      <c r="B40" s="29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1"/>
    </row>
    <row r="41" spans="2:18" s="1" customFormat="1" ht="14.45" customHeight="1" x14ac:dyDescent="0.3"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1"/>
    </row>
    <row r="42" spans="2:18" ht="13.5" x14ac:dyDescent="0.3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1"/>
    </row>
    <row r="43" spans="2:18" ht="13.5" x14ac:dyDescent="0.3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1"/>
    </row>
    <row r="44" spans="2:18" ht="13.5" x14ac:dyDescent="0.3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1"/>
    </row>
    <row r="45" spans="2:18" ht="13.5" x14ac:dyDescent="0.3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1"/>
    </row>
    <row r="46" spans="2:18" ht="13.5" x14ac:dyDescent="0.3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1"/>
    </row>
    <row r="47" spans="2:18" ht="13.5" x14ac:dyDescent="0.3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1"/>
    </row>
    <row r="48" spans="2:18" ht="13.5" x14ac:dyDescent="0.3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1"/>
    </row>
    <row r="49" spans="2:18" ht="13.5" x14ac:dyDescent="0.3"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1"/>
    </row>
    <row r="50" spans="2:18" s="1" customFormat="1" x14ac:dyDescent="0.3">
      <c r="B50" s="29"/>
      <c r="C50" s="30"/>
      <c r="D50" s="44" t="s">
        <v>49</v>
      </c>
      <c r="E50" s="45"/>
      <c r="F50" s="45"/>
      <c r="G50" s="45"/>
      <c r="H50" s="46"/>
      <c r="I50" s="30"/>
      <c r="J50" s="44" t="s">
        <v>50</v>
      </c>
      <c r="K50" s="45"/>
      <c r="L50" s="45"/>
      <c r="M50" s="45"/>
      <c r="N50" s="45"/>
      <c r="O50" s="45"/>
      <c r="P50" s="46"/>
      <c r="Q50" s="30"/>
      <c r="R50" s="31"/>
    </row>
    <row r="51" spans="2:18" ht="13.5" x14ac:dyDescent="0.3">
      <c r="B51" s="19"/>
      <c r="C51" s="20"/>
      <c r="D51" s="47"/>
      <c r="E51" s="20"/>
      <c r="F51" s="20"/>
      <c r="G51" s="20"/>
      <c r="H51" s="48"/>
      <c r="I51" s="20"/>
      <c r="J51" s="47"/>
      <c r="K51" s="20"/>
      <c r="L51" s="20"/>
      <c r="M51" s="20"/>
      <c r="N51" s="20"/>
      <c r="O51" s="20"/>
      <c r="P51" s="48"/>
      <c r="Q51" s="20"/>
      <c r="R51" s="21"/>
    </row>
    <row r="52" spans="2:18" ht="13.5" x14ac:dyDescent="0.3">
      <c r="B52" s="19"/>
      <c r="C52" s="20"/>
      <c r="D52" s="47"/>
      <c r="E52" s="20"/>
      <c r="F52" s="20"/>
      <c r="G52" s="20"/>
      <c r="H52" s="48"/>
      <c r="I52" s="20"/>
      <c r="J52" s="47"/>
      <c r="K52" s="20"/>
      <c r="L52" s="20"/>
      <c r="M52" s="20"/>
      <c r="N52" s="20"/>
      <c r="O52" s="20"/>
      <c r="P52" s="48"/>
      <c r="Q52" s="20"/>
      <c r="R52" s="21"/>
    </row>
    <row r="53" spans="2:18" ht="13.5" x14ac:dyDescent="0.3">
      <c r="B53" s="19"/>
      <c r="C53" s="20"/>
      <c r="D53" s="47"/>
      <c r="E53" s="20"/>
      <c r="F53" s="20"/>
      <c r="G53" s="20"/>
      <c r="H53" s="48"/>
      <c r="I53" s="20"/>
      <c r="J53" s="47"/>
      <c r="K53" s="20"/>
      <c r="L53" s="20"/>
      <c r="M53" s="20"/>
      <c r="N53" s="20"/>
      <c r="O53" s="20"/>
      <c r="P53" s="48"/>
      <c r="Q53" s="20"/>
      <c r="R53" s="21"/>
    </row>
    <row r="54" spans="2:18" ht="13.5" x14ac:dyDescent="0.3">
      <c r="B54" s="19"/>
      <c r="C54" s="20"/>
      <c r="D54" s="47"/>
      <c r="E54" s="20"/>
      <c r="F54" s="20"/>
      <c r="G54" s="20"/>
      <c r="H54" s="48"/>
      <c r="I54" s="20"/>
      <c r="J54" s="47"/>
      <c r="K54" s="20"/>
      <c r="L54" s="20"/>
      <c r="M54" s="20"/>
      <c r="N54" s="20"/>
      <c r="O54" s="20"/>
      <c r="P54" s="48"/>
      <c r="Q54" s="20"/>
      <c r="R54" s="21"/>
    </row>
    <row r="55" spans="2:18" ht="13.5" x14ac:dyDescent="0.3">
      <c r="B55" s="19"/>
      <c r="C55" s="20"/>
      <c r="D55" s="47"/>
      <c r="E55" s="20"/>
      <c r="F55" s="20"/>
      <c r="G55" s="20"/>
      <c r="H55" s="48"/>
      <c r="I55" s="20"/>
      <c r="J55" s="47"/>
      <c r="K55" s="20"/>
      <c r="L55" s="20"/>
      <c r="M55" s="20"/>
      <c r="N55" s="20"/>
      <c r="O55" s="20"/>
      <c r="P55" s="48"/>
      <c r="Q55" s="20"/>
      <c r="R55" s="21"/>
    </row>
    <row r="56" spans="2:18" ht="13.5" x14ac:dyDescent="0.3">
      <c r="B56" s="19"/>
      <c r="C56" s="20"/>
      <c r="D56" s="47"/>
      <c r="E56" s="20"/>
      <c r="F56" s="20"/>
      <c r="G56" s="20"/>
      <c r="H56" s="48"/>
      <c r="I56" s="20"/>
      <c r="J56" s="47"/>
      <c r="K56" s="20"/>
      <c r="L56" s="20"/>
      <c r="M56" s="20"/>
      <c r="N56" s="20"/>
      <c r="O56" s="20"/>
      <c r="P56" s="48"/>
      <c r="Q56" s="20"/>
      <c r="R56" s="21"/>
    </row>
    <row r="57" spans="2:18" ht="13.5" x14ac:dyDescent="0.3">
      <c r="B57" s="19"/>
      <c r="C57" s="20"/>
      <c r="D57" s="47"/>
      <c r="E57" s="20"/>
      <c r="F57" s="20"/>
      <c r="G57" s="20"/>
      <c r="H57" s="48"/>
      <c r="I57" s="20"/>
      <c r="J57" s="47"/>
      <c r="K57" s="20"/>
      <c r="L57" s="20"/>
      <c r="M57" s="20"/>
      <c r="N57" s="20"/>
      <c r="O57" s="20"/>
      <c r="P57" s="48"/>
      <c r="Q57" s="20"/>
      <c r="R57" s="21"/>
    </row>
    <row r="58" spans="2:18" ht="13.5" x14ac:dyDescent="0.3">
      <c r="B58" s="19"/>
      <c r="C58" s="20"/>
      <c r="D58" s="47"/>
      <c r="E58" s="20"/>
      <c r="F58" s="20"/>
      <c r="G58" s="20"/>
      <c r="H58" s="48"/>
      <c r="I58" s="20"/>
      <c r="J58" s="47"/>
      <c r="K58" s="20"/>
      <c r="L58" s="20"/>
      <c r="M58" s="20"/>
      <c r="N58" s="20"/>
      <c r="O58" s="20"/>
      <c r="P58" s="48"/>
      <c r="Q58" s="20"/>
      <c r="R58" s="21"/>
    </row>
    <row r="59" spans="2:18" s="1" customFormat="1" x14ac:dyDescent="0.3">
      <c r="B59" s="29"/>
      <c r="C59" s="30"/>
      <c r="D59" s="49" t="s">
        <v>51</v>
      </c>
      <c r="E59" s="50"/>
      <c r="F59" s="50"/>
      <c r="G59" s="51" t="s">
        <v>52</v>
      </c>
      <c r="H59" s="52"/>
      <c r="I59" s="30"/>
      <c r="J59" s="49" t="s">
        <v>51</v>
      </c>
      <c r="K59" s="50"/>
      <c r="L59" s="50"/>
      <c r="M59" s="50"/>
      <c r="N59" s="51" t="s">
        <v>52</v>
      </c>
      <c r="O59" s="50"/>
      <c r="P59" s="52"/>
      <c r="Q59" s="30"/>
      <c r="R59" s="31"/>
    </row>
    <row r="60" spans="2:18" ht="13.5" x14ac:dyDescent="0.3"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1"/>
    </row>
    <row r="61" spans="2:18" s="1" customFormat="1" x14ac:dyDescent="0.3">
      <c r="B61" s="29"/>
      <c r="C61" s="30"/>
      <c r="D61" s="44" t="s">
        <v>53</v>
      </c>
      <c r="E61" s="45"/>
      <c r="F61" s="45"/>
      <c r="G61" s="45"/>
      <c r="H61" s="46"/>
      <c r="I61" s="30"/>
      <c r="J61" s="44" t="s">
        <v>54</v>
      </c>
      <c r="K61" s="45"/>
      <c r="L61" s="45"/>
      <c r="M61" s="45"/>
      <c r="N61" s="45"/>
      <c r="O61" s="45"/>
      <c r="P61" s="46"/>
      <c r="Q61" s="30"/>
      <c r="R61" s="31"/>
    </row>
    <row r="62" spans="2:18" ht="13.5" x14ac:dyDescent="0.3">
      <c r="B62" s="19"/>
      <c r="C62" s="20"/>
      <c r="D62" s="47"/>
      <c r="E62" s="20"/>
      <c r="F62" s="20"/>
      <c r="G62" s="20"/>
      <c r="H62" s="48"/>
      <c r="I62" s="20"/>
      <c r="J62" s="47"/>
      <c r="K62" s="20"/>
      <c r="L62" s="20"/>
      <c r="M62" s="20"/>
      <c r="N62" s="20"/>
      <c r="O62" s="20"/>
      <c r="P62" s="48"/>
      <c r="Q62" s="20"/>
      <c r="R62" s="21"/>
    </row>
    <row r="63" spans="2:18" ht="13.5" x14ac:dyDescent="0.3">
      <c r="B63" s="19"/>
      <c r="C63" s="20"/>
      <c r="D63" s="47"/>
      <c r="E63" s="20"/>
      <c r="F63" s="20"/>
      <c r="G63" s="20"/>
      <c r="H63" s="48"/>
      <c r="I63" s="20"/>
      <c r="J63" s="47"/>
      <c r="K63" s="20"/>
      <c r="L63" s="20"/>
      <c r="M63" s="20"/>
      <c r="N63" s="20"/>
      <c r="O63" s="20"/>
      <c r="P63" s="48"/>
      <c r="Q63" s="20"/>
      <c r="R63" s="21"/>
    </row>
    <row r="64" spans="2:18" ht="13.5" x14ac:dyDescent="0.3">
      <c r="B64" s="19"/>
      <c r="C64" s="20"/>
      <c r="D64" s="47"/>
      <c r="E64" s="20"/>
      <c r="F64" s="20"/>
      <c r="G64" s="20"/>
      <c r="H64" s="48"/>
      <c r="I64" s="20"/>
      <c r="J64" s="47"/>
      <c r="K64" s="20"/>
      <c r="L64" s="20"/>
      <c r="M64" s="20"/>
      <c r="N64" s="20"/>
      <c r="O64" s="20"/>
      <c r="P64" s="48"/>
      <c r="Q64" s="20"/>
      <c r="R64" s="21"/>
    </row>
    <row r="65" spans="2:21" ht="13.5" x14ac:dyDescent="0.3">
      <c r="B65" s="19"/>
      <c r="C65" s="20"/>
      <c r="D65" s="47"/>
      <c r="E65" s="20"/>
      <c r="F65" s="20"/>
      <c r="G65" s="20"/>
      <c r="H65" s="48"/>
      <c r="I65" s="20"/>
      <c r="J65" s="47"/>
      <c r="K65" s="20"/>
      <c r="L65" s="20"/>
      <c r="M65" s="20"/>
      <c r="N65" s="20"/>
      <c r="O65" s="20"/>
      <c r="P65" s="48"/>
      <c r="Q65" s="20"/>
      <c r="R65" s="21"/>
    </row>
    <row r="66" spans="2:21" ht="13.5" x14ac:dyDescent="0.3">
      <c r="B66" s="19"/>
      <c r="C66" s="20"/>
      <c r="D66" s="47"/>
      <c r="E66" s="20"/>
      <c r="F66" s="20"/>
      <c r="G66" s="20"/>
      <c r="H66" s="48"/>
      <c r="I66" s="20"/>
      <c r="J66" s="47"/>
      <c r="K66" s="20"/>
      <c r="L66" s="20"/>
      <c r="M66" s="20"/>
      <c r="N66" s="20"/>
      <c r="O66" s="20"/>
      <c r="P66" s="48"/>
      <c r="Q66" s="20"/>
      <c r="R66" s="21"/>
    </row>
    <row r="67" spans="2:21" ht="13.5" x14ac:dyDescent="0.3">
      <c r="B67" s="19"/>
      <c r="C67" s="20"/>
      <c r="D67" s="47"/>
      <c r="E67" s="20"/>
      <c r="F67" s="20"/>
      <c r="G67" s="20"/>
      <c r="H67" s="48"/>
      <c r="I67" s="20"/>
      <c r="J67" s="47"/>
      <c r="K67" s="20"/>
      <c r="L67" s="20"/>
      <c r="M67" s="20"/>
      <c r="N67" s="20"/>
      <c r="O67" s="20"/>
      <c r="P67" s="48"/>
      <c r="Q67" s="20"/>
      <c r="R67" s="21"/>
    </row>
    <row r="68" spans="2:21" ht="13.5" x14ac:dyDescent="0.3">
      <c r="B68" s="19"/>
      <c r="C68" s="20"/>
      <c r="D68" s="47"/>
      <c r="E68" s="20"/>
      <c r="F68" s="20"/>
      <c r="G68" s="20"/>
      <c r="H68" s="48"/>
      <c r="I68" s="20"/>
      <c r="J68" s="47"/>
      <c r="K68" s="20"/>
      <c r="L68" s="20"/>
      <c r="M68" s="20"/>
      <c r="N68" s="20"/>
      <c r="O68" s="20"/>
      <c r="P68" s="48"/>
      <c r="Q68" s="20"/>
      <c r="R68" s="21"/>
    </row>
    <row r="69" spans="2:21" ht="13.5" x14ac:dyDescent="0.3">
      <c r="B69" s="19"/>
      <c r="C69" s="20"/>
      <c r="D69" s="47"/>
      <c r="E69" s="20"/>
      <c r="F69" s="20"/>
      <c r="G69" s="20"/>
      <c r="H69" s="48"/>
      <c r="I69" s="20"/>
      <c r="J69" s="47"/>
      <c r="K69" s="20"/>
      <c r="L69" s="20"/>
      <c r="M69" s="20"/>
      <c r="N69" s="20"/>
      <c r="O69" s="20"/>
      <c r="P69" s="48"/>
      <c r="Q69" s="20"/>
      <c r="R69" s="21"/>
    </row>
    <row r="70" spans="2:21" s="1" customFormat="1" x14ac:dyDescent="0.3">
      <c r="B70" s="29"/>
      <c r="C70" s="30"/>
      <c r="D70" s="49" t="s">
        <v>51</v>
      </c>
      <c r="E70" s="50"/>
      <c r="F70" s="50"/>
      <c r="G70" s="51" t="s">
        <v>52</v>
      </c>
      <c r="H70" s="52"/>
      <c r="I70" s="30"/>
      <c r="J70" s="49" t="s">
        <v>51</v>
      </c>
      <c r="K70" s="50"/>
      <c r="L70" s="50"/>
      <c r="M70" s="50"/>
      <c r="N70" s="51" t="s">
        <v>52</v>
      </c>
      <c r="O70" s="50"/>
      <c r="P70" s="52"/>
      <c r="Q70" s="30"/>
      <c r="R70" s="31"/>
    </row>
    <row r="71" spans="2:21" s="1" customFormat="1" ht="14.45" customHeight="1" x14ac:dyDescent="0.3"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5"/>
    </row>
    <row r="75" spans="2:21" s="1" customFormat="1" ht="6.95" customHeight="1" x14ac:dyDescent="0.3">
      <c r="B75" s="114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6"/>
    </row>
    <row r="76" spans="2:21" s="1" customFormat="1" ht="36.950000000000003" customHeight="1" x14ac:dyDescent="0.3">
      <c r="B76" s="29"/>
      <c r="C76" s="166" t="s">
        <v>102</v>
      </c>
      <c r="D76" s="181"/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31"/>
      <c r="T76" s="117"/>
      <c r="U76" s="117"/>
    </row>
    <row r="77" spans="2:21" s="1" customFormat="1" ht="6.95" customHeight="1" x14ac:dyDescent="0.3"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1"/>
      <c r="T77" s="117"/>
      <c r="U77" s="117"/>
    </row>
    <row r="78" spans="2:21" s="1" customFormat="1" ht="30" customHeight="1" x14ac:dyDescent="0.3">
      <c r="B78" s="29"/>
      <c r="C78" s="26" t="s">
        <v>15</v>
      </c>
      <c r="D78" s="30"/>
      <c r="E78" s="30"/>
      <c r="F78" s="205" t="str">
        <f>F6</f>
        <v>Stavební úpravy a přístavba výtahu</v>
      </c>
      <c r="G78" s="181"/>
      <c r="H78" s="181"/>
      <c r="I78" s="181"/>
      <c r="J78" s="181"/>
      <c r="K78" s="181"/>
      <c r="L78" s="181"/>
      <c r="M78" s="181"/>
      <c r="N78" s="181"/>
      <c r="O78" s="181"/>
      <c r="P78" s="181"/>
      <c r="Q78" s="30"/>
      <c r="R78" s="31"/>
      <c r="T78" s="117"/>
      <c r="U78" s="117"/>
    </row>
    <row r="79" spans="2:21" ht="30" customHeight="1" x14ac:dyDescent="0.3">
      <c r="B79" s="19"/>
      <c r="C79" s="26" t="s">
        <v>93</v>
      </c>
      <c r="D79" s="20"/>
      <c r="E79" s="20"/>
      <c r="F79" s="205" t="s">
        <v>94</v>
      </c>
      <c r="G79" s="167"/>
      <c r="H79" s="167"/>
      <c r="I79" s="167"/>
      <c r="J79" s="167"/>
      <c r="K79" s="167"/>
      <c r="L79" s="167"/>
      <c r="M79" s="167"/>
      <c r="N79" s="167"/>
      <c r="O79" s="167"/>
      <c r="P79" s="167"/>
      <c r="Q79" s="20"/>
      <c r="R79" s="21"/>
      <c r="T79" s="118"/>
      <c r="U79" s="118"/>
    </row>
    <row r="80" spans="2:21" s="1" customFormat="1" ht="36.950000000000003" customHeight="1" x14ac:dyDescent="0.3">
      <c r="B80" s="29"/>
      <c r="C80" s="63" t="s">
        <v>95</v>
      </c>
      <c r="D80" s="30"/>
      <c r="E80" s="30"/>
      <c r="F80" s="182" t="str">
        <f>F8</f>
        <v>a-a-0 - ZŠ Smetanova 460,Lanškroun-SO-02-přístavba výtahu Stavební část-cenová úroveň II/2016</v>
      </c>
      <c r="G80" s="181"/>
      <c r="H80" s="181"/>
      <c r="I80" s="181"/>
      <c r="J80" s="181"/>
      <c r="K80" s="181"/>
      <c r="L80" s="181"/>
      <c r="M80" s="181"/>
      <c r="N80" s="181"/>
      <c r="O80" s="181"/>
      <c r="P80" s="181"/>
      <c r="Q80" s="30"/>
      <c r="R80" s="31"/>
      <c r="T80" s="117"/>
      <c r="U80" s="117"/>
    </row>
    <row r="81" spans="2:47" s="1" customFormat="1" ht="6.95" customHeight="1" x14ac:dyDescent="0.3"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1"/>
      <c r="T81" s="117"/>
      <c r="U81" s="117"/>
    </row>
    <row r="82" spans="2:47" s="1" customFormat="1" ht="18" customHeight="1" x14ac:dyDescent="0.3">
      <c r="B82" s="29"/>
      <c r="C82" s="26" t="s">
        <v>20</v>
      </c>
      <c r="D82" s="30"/>
      <c r="E82" s="30"/>
      <c r="F82" s="24" t="str">
        <f>F10</f>
        <v>ZŠ Smetanova 460, Lanškroun</v>
      </c>
      <c r="G82" s="30"/>
      <c r="H82" s="30"/>
      <c r="I82" s="30"/>
      <c r="J82" s="30"/>
      <c r="K82" s="26" t="s">
        <v>22</v>
      </c>
      <c r="L82" s="30"/>
      <c r="M82" s="206" t="str">
        <f>IF(O10="","",O10)</f>
        <v>21. 1. 2017</v>
      </c>
      <c r="N82" s="181"/>
      <c r="O82" s="181"/>
      <c r="P82" s="181"/>
      <c r="Q82" s="30"/>
      <c r="R82" s="31"/>
      <c r="T82" s="117"/>
      <c r="U82" s="117"/>
    </row>
    <row r="83" spans="2:47" s="1" customFormat="1" ht="6.95" customHeight="1" x14ac:dyDescent="0.3"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1"/>
      <c r="T83" s="117"/>
      <c r="U83" s="117"/>
    </row>
    <row r="84" spans="2:47" s="1" customFormat="1" x14ac:dyDescent="0.3">
      <c r="B84" s="29"/>
      <c r="C84" s="26" t="s">
        <v>24</v>
      </c>
      <c r="D84" s="30"/>
      <c r="E84" s="30"/>
      <c r="F84" s="24" t="str">
        <f>E13</f>
        <v>Město Lanškroun,Nám.J.M.Marků 12,Lanškroun</v>
      </c>
      <c r="G84" s="30"/>
      <c r="H84" s="30"/>
      <c r="I84" s="30"/>
      <c r="J84" s="30"/>
      <c r="K84" s="26" t="s">
        <v>31</v>
      </c>
      <c r="L84" s="30"/>
      <c r="M84" s="168" t="str">
        <f>E19</f>
        <v>Ing. Ivana Smolová</v>
      </c>
      <c r="N84" s="181"/>
      <c r="O84" s="181"/>
      <c r="P84" s="181"/>
      <c r="Q84" s="181"/>
      <c r="R84" s="31"/>
      <c r="T84" s="117"/>
      <c r="U84" s="117"/>
    </row>
    <row r="85" spans="2:47" s="1" customFormat="1" ht="14.45" customHeight="1" x14ac:dyDescent="0.3">
      <c r="B85" s="29"/>
      <c r="C85" s="26" t="s">
        <v>29</v>
      </c>
      <c r="D85" s="30"/>
      <c r="E85" s="30"/>
      <c r="F85" s="24" t="str">
        <f>IF(E16="","",E16)</f>
        <v xml:space="preserve"> </v>
      </c>
      <c r="G85" s="30"/>
      <c r="H85" s="30"/>
      <c r="I85" s="30"/>
      <c r="J85" s="30"/>
      <c r="K85" s="26" t="s">
        <v>34</v>
      </c>
      <c r="L85" s="30"/>
      <c r="M85" s="168" t="str">
        <f>E22</f>
        <v xml:space="preserve"> </v>
      </c>
      <c r="N85" s="181"/>
      <c r="O85" s="181"/>
      <c r="P85" s="181"/>
      <c r="Q85" s="181"/>
      <c r="R85" s="31"/>
      <c r="T85" s="117"/>
      <c r="U85" s="117"/>
    </row>
    <row r="86" spans="2:47" s="1" customFormat="1" ht="10.35" customHeight="1" x14ac:dyDescent="0.3"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1"/>
      <c r="T86" s="117"/>
      <c r="U86" s="117"/>
    </row>
    <row r="87" spans="2:47" s="1" customFormat="1" ht="29.25" customHeight="1" x14ac:dyDescent="0.3">
      <c r="B87" s="29"/>
      <c r="C87" s="210" t="s">
        <v>103</v>
      </c>
      <c r="D87" s="211"/>
      <c r="E87" s="211"/>
      <c r="F87" s="211"/>
      <c r="G87" s="211"/>
      <c r="H87" s="107"/>
      <c r="I87" s="107"/>
      <c r="J87" s="107"/>
      <c r="K87" s="107"/>
      <c r="L87" s="107"/>
      <c r="M87" s="107"/>
      <c r="N87" s="210" t="s">
        <v>104</v>
      </c>
      <c r="O87" s="181"/>
      <c r="P87" s="181"/>
      <c r="Q87" s="181"/>
      <c r="R87" s="31"/>
      <c r="T87" s="117"/>
      <c r="U87" s="117"/>
    </row>
    <row r="88" spans="2:47" s="1" customFormat="1" ht="10.35" customHeight="1" x14ac:dyDescent="0.3"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1"/>
      <c r="T88" s="117"/>
      <c r="U88" s="117"/>
    </row>
    <row r="89" spans="2:47" s="1" customFormat="1" ht="29.25" customHeight="1" x14ac:dyDescent="0.3">
      <c r="B89" s="29"/>
      <c r="C89" s="119" t="s">
        <v>105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202">
        <f>N129</f>
        <v>0</v>
      </c>
      <c r="O89" s="181"/>
      <c r="P89" s="181"/>
      <c r="Q89" s="181"/>
      <c r="R89" s="31"/>
      <c r="T89" s="117"/>
      <c r="U89" s="117"/>
      <c r="AU89" s="15" t="s">
        <v>106</v>
      </c>
    </row>
    <row r="90" spans="2:47" s="7" customFormat="1" ht="24.95" customHeight="1" x14ac:dyDescent="0.3">
      <c r="B90" s="120"/>
      <c r="C90" s="121"/>
      <c r="D90" s="122" t="s">
        <v>107</v>
      </c>
      <c r="E90" s="121"/>
      <c r="F90" s="121"/>
      <c r="G90" s="121"/>
      <c r="H90" s="121"/>
      <c r="I90" s="121"/>
      <c r="J90" s="121"/>
      <c r="K90" s="121"/>
      <c r="L90" s="121"/>
      <c r="M90" s="121"/>
      <c r="N90" s="212">
        <f>N130</f>
        <v>0</v>
      </c>
      <c r="O90" s="213"/>
      <c r="P90" s="213"/>
      <c r="Q90" s="213"/>
      <c r="R90" s="123"/>
      <c r="T90" s="124"/>
      <c r="U90" s="124"/>
    </row>
    <row r="91" spans="2:47" s="8" customFormat="1" ht="19.899999999999999" customHeight="1" x14ac:dyDescent="0.3">
      <c r="B91" s="125"/>
      <c r="C91" s="96"/>
      <c r="D91" s="126" t="s">
        <v>108</v>
      </c>
      <c r="E91" s="96"/>
      <c r="F91" s="96"/>
      <c r="G91" s="96"/>
      <c r="H91" s="96"/>
      <c r="I91" s="96"/>
      <c r="J91" s="96"/>
      <c r="K91" s="96"/>
      <c r="L91" s="96"/>
      <c r="M91" s="96"/>
      <c r="N91" s="198">
        <f>N131</f>
        <v>0</v>
      </c>
      <c r="O91" s="199"/>
      <c r="P91" s="199"/>
      <c r="Q91" s="199"/>
      <c r="R91" s="127"/>
      <c r="T91" s="128"/>
      <c r="U91" s="128"/>
    </row>
    <row r="92" spans="2:47" s="8" customFormat="1" ht="19.899999999999999" customHeight="1" x14ac:dyDescent="0.3">
      <c r="B92" s="125"/>
      <c r="C92" s="96"/>
      <c r="D92" s="126" t="s">
        <v>109</v>
      </c>
      <c r="E92" s="96"/>
      <c r="F92" s="96"/>
      <c r="G92" s="96"/>
      <c r="H92" s="96"/>
      <c r="I92" s="96"/>
      <c r="J92" s="96"/>
      <c r="K92" s="96"/>
      <c r="L92" s="96"/>
      <c r="M92" s="96"/>
      <c r="N92" s="198">
        <f>N148</f>
        <v>0</v>
      </c>
      <c r="O92" s="199"/>
      <c r="P92" s="199"/>
      <c r="Q92" s="199"/>
      <c r="R92" s="127"/>
      <c r="T92" s="128"/>
      <c r="U92" s="128"/>
    </row>
    <row r="93" spans="2:47" s="8" customFormat="1" ht="19.899999999999999" customHeight="1" x14ac:dyDescent="0.3">
      <c r="B93" s="125"/>
      <c r="C93" s="96"/>
      <c r="D93" s="126" t="s">
        <v>110</v>
      </c>
      <c r="E93" s="96"/>
      <c r="F93" s="96"/>
      <c r="G93" s="96"/>
      <c r="H93" s="96"/>
      <c r="I93" s="96"/>
      <c r="J93" s="96"/>
      <c r="K93" s="96"/>
      <c r="L93" s="96"/>
      <c r="M93" s="96"/>
      <c r="N93" s="198">
        <f>N164</f>
        <v>0</v>
      </c>
      <c r="O93" s="199"/>
      <c r="P93" s="199"/>
      <c r="Q93" s="199"/>
      <c r="R93" s="127"/>
      <c r="T93" s="128"/>
      <c r="U93" s="128"/>
    </row>
    <row r="94" spans="2:47" s="8" customFormat="1" ht="19.899999999999999" customHeight="1" x14ac:dyDescent="0.3">
      <c r="B94" s="125"/>
      <c r="C94" s="96"/>
      <c r="D94" s="126" t="s">
        <v>111</v>
      </c>
      <c r="E94" s="96"/>
      <c r="F94" s="96"/>
      <c r="G94" s="96"/>
      <c r="H94" s="96"/>
      <c r="I94" s="96"/>
      <c r="J94" s="96"/>
      <c r="K94" s="96"/>
      <c r="L94" s="96"/>
      <c r="M94" s="96"/>
      <c r="N94" s="198">
        <f>N185</f>
        <v>0</v>
      </c>
      <c r="O94" s="199"/>
      <c r="P94" s="199"/>
      <c r="Q94" s="199"/>
      <c r="R94" s="127"/>
      <c r="T94" s="128"/>
      <c r="U94" s="128"/>
    </row>
    <row r="95" spans="2:47" s="8" customFormat="1" ht="19.899999999999999" customHeight="1" x14ac:dyDescent="0.3">
      <c r="B95" s="125"/>
      <c r="C95" s="96"/>
      <c r="D95" s="126" t="s">
        <v>112</v>
      </c>
      <c r="E95" s="96"/>
      <c r="F95" s="96"/>
      <c r="G95" s="96"/>
      <c r="H95" s="96"/>
      <c r="I95" s="96"/>
      <c r="J95" s="96"/>
      <c r="K95" s="96"/>
      <c r="L95" s="96"/>
      <c r="M95" s="96"/>
      <c r="N95" s="198">
        <f>N216</f>
        <v>0</v>
      </c>
      <c r="O95" s="199"/>
      <c r="P95" s="199"/>
      <c r="Q95" s="199"/>
      <c r="R95" s="127"/>
      <c r="T95" s="128"/>
      <c r="U95" s="128"/>
    </row>
    <row r="96" spans="2:47" s="8" customFormat="1" ht="19.899999999999999" customHeight="1" x14ac:dyDescent="0.3">
      <c r="B96" s="125"/>
      <c r="C96" s="96"/>
      <c r="D96" s="126" t="s">
        <v>113</v>
      </c>
      <c r="E96" s="96"/>
      <c r="F96" s="96"/>
      <c r="G96" s="96"/>
      <c r="H96" s="96"/>
      <c r="I96" s="96"/>
      <c r="J96" s="96"/>
      <c r="K96" s="96"/>
      <c r="L96" s="96"/>
      <c r="M96" s="96"/>
      <c r="N96" s="198">
        <f>N221</f>
        <v>0</v>
      </c>
      <c r="O96" s="199"/>
      <c r="P96" s="199"/>
      <c r="Q96" s="199"/>
      <c r="R96" s="127"/>
      <c r="T96" s="128"/>
      <c r="U96" s="128"/>
    </row>
    <row r="97" spans="2:21" s="7" customFormat="1" ht="24.95" customHeight="1" x14ac:dyDescent="0.3">
      <c r="B97" s="120"/>
      <c r="C97" s="121"/>
      <c r="D97" s="122" t="s">
        <v>114</v>
      </c>
      <c r="E97" s="121"/>
      <c r="F97" s="121"/>
      <c r="G97" s="121"/>
      <c r="H97" s="121"/>
      <c r="I97" s="121"/>
      <c r="J97" s="121"/>
      <c r="K97" s="121"/>
      <c r="L97" s="121"/>
      <c r="M97" s="121"/>
      <c r="N97" s="212">
        <f>N223</f>
        <v>0</v>
      </c>
      <c r="O97" s="213"/>
      <c r="P97" s="213"/>
      <c r="Q97" s="213"/>
      <c r="R97" s="123"/>
      <c r="T97" s="124"/>
      <c r="U97" s="124"/>
    </row>
    <row r="98" spans="2:21" s="8" customFormat="1" ht="19.899999999999999" customHeight="1" x14ac:dyDescent="0.3">
      <c r="B98" s="125"/>
      <c r="C98" s="96"/>
      <c r="D98" s="126" t="s">
        <v>115</v>
      </c>
      <c r="E98" s="96"/>
      <c r="F98" s="96"/>
      <c r="G98" s="96"/>
      <c r="H98" s="96"/>
      <c r="I98" s="96"/>
      <c r="J98" s="96"/>
      <c r="K98" s="96"/>
      <c r="L98" s="96"/>
      <c r="M98" s="96"/>
      <c r="N98" s="198">
        <f>N224</f>
        <v>0</v>
      </c>
      <c r="O98" s="199"/>
      <c r="P98" s="199"/>
      <c r="Q98" s="199"/>
      <c r="R98" s="127"/>
      <c r="T98" s="128"/>
      <c r="U98" s="128"/>
    </row>
    <row r="99" spans="2:21" s="8" customFormat="1" ht="19.899999999999999" customHeight="1" x14ac:dyDescent="0.3">
      <c r="B99" s="125"/>
      <c r="C99" s="96"/>
      <c r="D99" s="126" t="s">
        <v>116</v>
      </c>
      <c r="E99" s="96"/>
      <c r="F99" s="96"/>
      <c r="G99" s="96"/>
      <c r="H99" s="96"/>
      <c r="I99" s="96"/>
      <c r="J99" s="96"/>
      <c r="K99" s="96"/>
      <c r="L99" s="96"/>
      <c r="M99" s="96"/>
      <c r="N99" s="198">
        <f>N240</f>
        <v>0</v>
      </c>
      <c r="O99" s="199"/>
      <c r="P99" s="199"/>
      <c r="Q99" s="199"/>
      <c r="R99" s="127"/>
      <c r="T99" s="128"/>
      <c r="U99" s="128"/>
    </row>
    <row r="100" spans="2:21" s="8" customFormat="1" ht="19.899999999999999" customHeight="1" x14ac:dyDescent="0.3">
      <c r="B100" s="125"/>
      <c r="C100" s="96"/>
      <c r="D100" s="126" t="s">
        <v>117</v>
      </c>
      <c r="E100" s="96"/>
      <c r="F100" s="96"/>
      <c r="G100" s="96"/>
      <c r="H100" s="96"/>
      <c r="I100" s="96"/>
      <c r="J100" s="96"/>
      <c r="K100" s="96"/>
      <c r="L100" s="96"/>
      <c r="M100" s="96"/>
      <c r="N100" s="198">
        <f>N256</f>
        <v>0</v>
      </c>
      <c r="O100" s="199"/>
      <c r="P100" s="199"/>
      <c r="Q100" s="199"/>
      <c r="R100" s="127"/>
      <c r="T100" s="128"/>
      <c r="U100" s="128"/>
    </row>
    <row r="101" spans="2:21" s="8" customFormat="1" ht="19.899999999999999" customHeight="1" x14ac:dyDescent="0.3">
      <c r="B101" s="125"/>
      <c r="C101" s="96"/>
      <c r="D101" s="126" t="s">
        <v>118</v>
      </c>
      <c r="E101" s="96"/>
      <c r="F101" s="96"/>
      <c r="G101" s="96"/>
      <c r="H101" s="96"/>
      <c r="I101" s="96"/>
      <c r="J101" s="96"/>
      <c r="K101" s="96"/>
      <c r="L101" s="96"/>
      <c r="M101" s="96"/>
      <c r="N101" s="198">
        <f>N270</f>
        <v>0</v>
      </c>
      <c r="O101" s="199"/>
      <c r="P101" s="199"/>
      <c r="Q101" s="199"/>
      <c r="R101" s="127"/>
      <c r="T101" s="128"/>
      <c r="U101" s="128"/>
    </row>
    <row r="102" spans="2:21" s="8" customFormat="1" ht="19.899999999999999" customHeight="1" x14ac:dyDescent="0.3">
      <c r="B102" s="125"/>
      <c r="C102" s="96"/>
      <c r="D102" s="126" t="s">
        <v>119</v>
      </c>
      <c r="E102" s="96"/>
      <c r="F102" s="96"/>
      <c r="G102" s="96"/>
      <c r="H102" s="96"/>
      <c r="I102" s="96"/>
      <c r="J102" s="96"/>
      <c r="K102" s="96"/>
      <c r="L102" s="96"/>
      <c r="M102" s="96"/>
      <c r="N102" s="198">
        <f>N276</f>
        <v>0</v>
      </c>
      <c r="O102" s="199"/>
      <c r="P102" s="199"/>
      <c r="Q102" s="199"/>
      <c r="R102" s="127"/>
      <c r="T102" s="128"/>
      <c r="U102" s="128"/>
    </row>
    <row r="103" spans="2:21" s="8" customFormat="1" ht="19.899999999999999" customHeight="1" x14ac:dyDescent="0.3">
      <c r="B103" s="125"/>
      <c r="C103" s="96"/>
      <c r="D103" s="126" t="s">
        <v>120</v>
      </c>
      <c r="E103" s="96"/>
      <c r="F103" s="96"/>
      <c r="G103" s="96"/>
      <c r="H103" s="96"/>
      <c r="I103" s="96"/>
      <c r="J103" s="96"/>
      <c r="K103" s="96"/>
      <c r="L103" s="96"/>
      <c r="M103" s="96"/>
      <c r="N103" s="198">
        <f>N286</f>
        <v>0</v>
      </c>
      <c r="O103" s="199"/>
      <c r="P103" s="199"/>
      <c r="Q103" s="199"/>
      <c r="R103" s="127"/>
      <c r="T103" s="128"/>
      <c r="U103" s="128"/>
    </row>
    <row r="104" spans="2:21" s="8" customFormat="1" ht="19.899999999999999" customHeight="1" x14ac:dyDescent="0.3">
      <c r="B104" s="125"/>
      <c r="C104" s="96"/>
      <c r="D104" s="126" t="s">
        <v>121</v>
      </c>
      <c r="E104" s="96"/>
      <c r="F104" s="96"/>
      <c r="G104" s="96"/>
      <c r="H104" s="96"/>
      <c r="I104" s="96"/>
      <c r="J104" s="96"/>
      <c r="K104" s="96"/>
      <c r="L104" s="96"/>
      <c r="M104" s="96"/>
      <c r="N104" s="198">
        <f>N300</f>
        <v>0</v>
      </c>
      <c r="O104" s="199"/>
      <c r="P104" s="199"/>
      <c r="Q104" s="199"/>
      <c r="R104" s="127"/>
      <c r="T104" s="128"/>
      <c r="U104" s="128"/>
    </row>
    <row r="105" spans="2:21" s="8" customFormat="1" ht="19.899999999999999" customHeight="1" x14ac:dyDescent="0.3">
      <c r="B105" s="125"/>
      <c r="C105" s="96"/>
      <c r="D105" s="126" t="s">
        <v>122</v>
      </c>
      <c r="E105" s="96"/>
      <c r="F105" s="96"/>
      <c r="G105" s="96"/>
      <c r="H105" s="96"/>
      <c r="I105" s="96"/>
      <c r="J105" s="96"/>
      <c r="K105" s="96"/>
      <c r="L105" s="96"/>
      <c r="M105" s="96"/>
      <c r="N105" s="198">
        <f>N309</f>
        <v>0</v>
      </c>
      <c r="O105" s="199"/>
      <c r="P105" s="199"/>
      <c r="Q105" s="199"/>
      <c r="R105" s="127"/>
      <c r="T105" s="128"/>
      <c r="U105" s="128"/>
    </row>
    <row r="106" spans="2:21" s="7" customFormat="1" ht="24.95" customHeight="1" x14ac:dyDescent="0.3">
      <c r="B106" s="120"/>
      <c r="C106" s="121"/>
      <c r="D106" s="122" t="s">
        <v>123</v>
      </c>
      <c r="E106" s="121"/>
      <c r="F106" s="121"/>
      <c r="G106" s="121"/>
      <c r="H106" s="121"/>
      <c r="I106" s="121"/>
      <c r="J106" s="121"/>
      <c r="K106" s="121"/>
      <c r="L106" s="121"/>
      <c r="M106" s="121"/>
      <c r="N106" s="212">
        <f>N312</f>
        <v>0</v>
      </c>
      <c r="O106" s="213"/>
      <c r="P106" s="213"/>
      <c r="Q106" s="213"/>
      <c r="R106" s="123"/>
      <c r="T106" s="124"/>
      <c r="U106" s="124"/>
    </row>
    <row r="107" spans="2:21" s="8" customFormat="1" ht="19.899999999999999" customHeight="1" x14ac:dyDescent="0.3">
      <c r="B107" s="125"/>
      <c r="C107" s="96"/>
      <c r="D107" s="126" t="s">
        <v>124</v>
      </c>
      <c r="E107" s="96"/>
      <c r="F107" s="96"/>
      <c r="G107" s="96"/>
      <c r="H107" s="96"/>
      <c r="I107" s="96"/>
      <c r="J107" s="96"/>
      <c r="K107" s="96"/>
      <c r="L107" s="96"/>
      <c r="M107" s="96"/>
      <c r="N107" s="198">
        <f>N313</f>
        <v>0</v>
      </c>
      <c r="O107" s="199"/>
      <c r="P107" s="199"/>
      <c r="Q107" s="199"/>
      <c r="R107" s="127"/>
      <c r="T107" s="128"/>
      <c r="U107" s="128"/>
    </row>
    <row r="108" spans="2:21" s="1" customFormat="1" ht="21.75" customHeight="1" x14ac:dyDescent="0.3">
      <c r="B108" s="29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1"/>
      <c r="T108" s="117"/>
      <c r="U108" s="117"/>
    </row>
    <row r="109" spans="2:21" s="1" customFormat="1" ht="29.25" customHeight="1" x14ac:dyDescent="0.3">
      <c r="B109" s="29"/>
      <c r="C109" s="119" t="s">
        <v>125</v>
      </c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214">
        <v>0</v>
      </c>
      <c r="O109" s="181"/>
      <c r="P109" s="181"/>
      <c r="Q109" s="181"/>
      <c r="R109" s="31"/>
      <c r="T109" s="129"/>
      <c r="U109" s="130" t="s">
        <v>39</v>
      </c>
    </row>
    <row r="110" spans="2:21" s="1" customFormat="1" ht="18" customHeight="1" x14ac:dyDescent="0.3"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1"/>
      <c r="T110" s="117"/>
      <c r="U110" s="117"/>
    </row>
    <row r="111" spans="2:21" s="1" customFormat="1" ht="29.25" customHeight="1" x14ac:dyDescent="0.3">
      <c r="B111" s="29"/>
      <c r="C111" s="106" t="s">
        <v>90</v>
      </c>
      <c r="D111" s="107"/>
      <c r="E111" s="107"/>
      <c r="F111" s="107"/>
      <c r="G111" s="107"/>
      <c r="H111" s="107"/>
      <c r="I111" s="107"/>
      <c r="J111" s="107"/>
      <c r="K111" s="107"/>
      <c r="L111" s="203">
        <f>ROUND(SUM(N89+N109),2)</f>
        <v>0</v>
      </c>
      <c r="M111" s="211"/>
      <c r="N111" s="211"/>
      <c r="O111" s="211"/>
      <c r="P111" s="211"/>
      <c r="Q111" s="211"/>
      <c r="R111" s="31"/>
      <c r="T111" s="117"/>
      <c r="U111" s="117"/>
    </row>
    <row r="112" spans="2:21" s="1" customFormat="1" ht="6.95" customHeight="1" x14ac:dyDescent="0.3"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5"/>
      <c r="T112" s="117"/>
      <c r="U112" s="117"/>
    </row>
    <row r="116" spans="2:27" s="1" customFormat="1" ht="6.95" customHeight="1" x14ac:dyDescent="0.3">
      <c r="B116" s="56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8"/>
    </row>
    <row r="117" spans="2:27" s="1" customFormat="1" ht="36.950000000000003" customHeight="1" x14ac:dyDescent="0.3">
      <c r="B117" s="29"/>
      <c r="C117" s="166" t="s">
        <v>126</v>
      </c>
      <c r="D117" s="181"/>
      <c r="E117" s="181"/>
      <c r="F117" s="181"/>
      <c r="G117" s="181"/>
      <c r="H117" s="181"/>
      <c r="I117" s="181"/>
      <c r="J117" s="181"/>
      <c r="K117" s="181"/>
      <c r="L117" s="181"/>
      <c r="M117" s="181"/>
      <c r="N117" s="181"/>
      <c r="O117" s="181"/>
      <c r="P117" s="181"/>
      <c r="Q117" s="181"/>
      <c r="R117" s="31"/>
    </row>
    <row r="118" spans="2:27" s="1" customFormat="1" ht="6.95" customHeight="1" x14ac:dyDescent="0.3">
      <c r="B118" s="29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1"/>
    </row>
    <row r="119" spans="2:27" s="1" customFormat="1" ht="30" customHeight="1" x14ac:dyDescent="0.3">
      <c r="B119" s="29"/>
      <c r="C119" s="26" t="s">
        <v>15</v>
      </c>
      <c r="D119" s="30"/>
      <c r="E119" s="30"/>
      <c r="F119" s="205" t="str">
        <f>F6</f>
        <v>Stavební úpravy a přístavba výtahu</v>
      </c>
      <c r="G119" s="181"/>
      <c r="H119" s="181"/>
      <c r="I119" s="181"/>
      <c r="J119" s="181"/>
      <c r="K119" s="181"/>
      <c r="L119" s="181"/>
      <c r="M119" s="181"/>
      <c r="N119" s="181"/>
      <c r="O119" s="181"/>
      <c r="P119" s="181"/>
      <c r="Q119" s="30"/>
      <c r="R119" s="31"/>
    </row>
    <row r="120" spans="2:27" ht="30" customHeight="1" x14ac:dyDescent="0.3">
      <c r="B120" s="19"/>
      <c r="C120" s="26" t="s">
        <v>93</v>
      </c>
      <c r="D120" s="20"/>
      <c r="E120" s="20"/>
      <c r="F120" s="205" t="s">
        <v>94</v>
      </c>
      <c r="G120" s="167"/>
      <c r="H120" s="167"/>
      <c r="I120" s="167"/>
      <c r="J120" s="167"/>
      <c r="K120" s="167"/>
      <c r="L120" s="167"/>
      <c r="M120" s="167"/>
      <c r="N120" s="167"/>
      <c r="O120" s="167"/>
      <c r="P120" s="167"/>
      <c r="Q120" s="20"/>
      <c r="R120" s="21"/>
    </row>
    <row r="121" spans="2:27" s="1" customFormat="1" ht="36.950000000000003" customHeight="1" x14ac:dyDescent="0.3">
      <c r="B121" s="29"/>
      <c r="C121" s="63" t="s">
        <v>95</v>
      </c>
      <c r="D121" s="30"/>
      <c r="E121" s="30"/>
      <c r="F121" s="182" t="str">
        <f>F8</f>
        <v>a-a-0 - ZŠ Smetanova 460,Lanškroun-SO-02-přístavba výtahu Stavební část-cenová úroveň II/2016</v>
      </c>
      <c r="G121" s="181"/>
      <c r="H121" s="181"/>
      <c r="I121" s="181"/>
      <c r="J121" s="181"/>
      <c r="K121" s="181"/>
      <c r="L121" s="181"/>
      <c r="M121" s="181"/>
      <c r="N121" s="181"/>
      <c r="O121" s="181"/>
      <c r="P121" s="181"/>
      <c r="Q121" s="30"/>
      <c r="R121" s="31"/>
    </row>
    <row r="122" spans="2:27" s="1" customFormat="1" ht="6.95" customHeight="1" x14ac:dyDescent="0.3">
      <c r="B122" s="29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1"/>
    </row>
    <row r="123" spans="2:27" s="1" customFormat="1" ht="18" customHeight="1" x14ac:dyDescent="0.3">
      <c r="B123" s="29"/>
      <c r="C123" s="26" t="s">
        <v>20</v>
      </c>
      <c r="D123" s="30"/>
      <c r="E123" s="30"/>
      <c r="F123" s="24" t="str">
        <f>F10</f>
        <v>ZŠ Smetanova 460, Lanškroun</v>
      </c>
      <c r="G123" s="30"/>
      <c r="H123" s="30"/>
      <c r="I123" s="30"/>
      <c r="J123" s="30"/>
      <c r="K123" s="26" t="s">
        <v>22</v>
      </c>
      <c r="L123" s="30"/>
      <c r="M123" s="206" t="str">
        <f>IF(O10="","",O10)</f>
        <v>21. 1. 2017</v>
      </c>
      <c r="N123" s="181"/>
      <c r="O123" s="181"/>
      <c r="P123" s="181"/>
      <c r="Q123" s="30"/>
      <c r="R123" s="31"/>
    </row>
    <row r="124" spans="2:27" s="1" customFormat="1" ht="6.95" customHeight="1" x14ac:dyDescent="0.3">
      <c r="B124" s="29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1"/>
    </row>
    <row r="125" spans="2:27" s="1" customFormat="1" x14ac:dyDescent="0.3">
      <c r="B125" s="29"/>
      <c r="C125" s="26" t="s">
        <v>24</v>
      </c>
      <c r="D125" s="30"/>
      <c r="E125" s="30"/>
      <c r="F125" s="24" t="str">
        <f>E13</f>
        <v>Město Lanškroun,Nám.J.M.Marků 12,Lanškroun</v>
      </c>
      <c r="G125" s="30"/>
      <c r="H125" s="30"/>
      <c r="I125" s="30"/>
      <c r="J125" s="30"/>
      <c r="K125" s="26" t="s">
        <v>31</v>
      </c>
      <c r="L125" s="30"/>
      <c r="M125" s="168" t="str">
        <f>E19</f>
        <v>Ing. Ivana Smolová</v>
      </c>
      <c r="N125" s="181"/>
      <c r="O125" s="181"/>
      <c r="P125" s="181"/>
      <c r="Q125" s="181"/>
      <c r="R125" s="31"/>
    </row>
    <row r="126" spans="2:27" s="1" customFormat="1" ht="14.45" customHeight="1" x14ac:dyDescent="0.3">
      <c r="B126" s="29"/>
      <c r="C126" s="26" t="s">
        <v>29</v>
      </c>
      <c r="D126" s="30"/>
      <c r="E126" s="30"/>
      <c r="F126" s="24" t="str">
        <f>IF(E16="","",E16)</f>
        <v xml:space="preserve"> </v>
      </c>
      <c r="G126" s="30"/>
      <c r="H126" s="30"/>
      <c r="I126" s="30"/>
      <c r="J126" s="30"/>
      <c r="K126" s="26" t="s">
        <v>34</v>
      </c>
      <c r="L126" s="30"/>
      <c r="M126" s="168" t="str">
        <f>E22</f>
        <v xml:space="preserve"> </v>
      </c>
      <c r="N126" s="181"/>
      <c r="O126" s="181"/>
      <c r="P126" s="181"/>
      <c r="Q126" s="181"/>
      <c r="R126" s="31"/>
    </row>
    <row r="127" spans="2:27" s="1" customFormat="1" ht="10.35" customHeight="1" x14ac:dyDescent="0.3">
      <c r="B127" s="29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1"/>
    </row>
    <row r="128" spans="2:27" s="9" customFormat="1" ht="29.25" customHeight="1" x14ac:dyDescent="0.3">
      <c r="B128" s="131"/>
      <c r="C128" s="132" t="s">
        <v>127</v>
      </c>
      <c r="D128" s="133" t="s">
        <v>128</v>
      </c>
      <c r="E128" s="133" t="s">
        <v>57</v>
      </c>
      <c r="F128" s="215" t="s">
        <v>129</v>
      </c>
      <c r="G128" s="216"/>
      <c r="H128" s="216"/>
      <c r="I128" s="216"/>
      <c r="J128" s="133" t="s">
        <v>130</v>
      </c>
      <c r="K128" s="133" t="s">
        <v>131</v>
      </c>
      <c r="L128" s="217" t="s">
        <v>132</v>
      </c>
      <c r="M128" s="216"/>
      <c r="N128" s="215" t="s">
        <v>104</v>
      </c>
      <c r="O128" s="216"/>
      <c r="P128" s="216"/>
      <c r="Q128" s="218"/>
      <c r="R128" s="134"/>
      <c r="T128" s="74" t="s">
        <v>133</v>
      </c>
      <c r="U128" s="75" t="s">
        <v>39</v>
      </c>
      <c r="V128" s="75" t="s">
        <v>134</v>
      </c>
      <c r="W128" s="75" t="s">
        <v>135</v>
      </c>
      <c r="X128" s="75" t="s">
        <v>136</v>
      </c>
      <c r="Y128" s="75" t="s">
        <v>137</v>
      </c>
      <c r="Z128" s="75" t="s">
        <v>138</v>
      </c>
      <c r="AA128" s="76" t="s">
        <v>139</v>
      </c>
    </row>
    <row r="129" spans="2:65" s="1" customFormat="1" ht="29.25" customHeight="1" x14ac:dyDescent="0.35">
      <c r="B129" s="29"/>
      <c r="C129" s="78" t="s">
        <v>100</v>
      </c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225">
        <f>BK129</f>
        <v>0</v>
      </c>
      <c r="O129" s="226"/>
      <c r="P129" s="226"/>
      <c r="Q129" s="226"/>
      <c r="R129" s="31"/>
      <c r="T129" s="77"/>
      <c r="U129" s="45"/>
      <c r="V129" s="45"/>
      <c r="W129" s="135">
        <f>W130+W223+W312</f>
        <v>850.74735999999996</v>
      </c>
      <c r="X129" s="45"/>
      <c r="Y129" s="135">
        <f>Y130+Y223+Y312</f>
        <v>114.40231200000001</v>
      </c>
      <c r="Z129" s="45"/>
      <c r="AA129" s="136">
        <f>AA130+AA223+AA312</f>
        <v>16.663245</v>
      </c>
      <c r="AT129" s="15" t="s">
        <v>74</v>
      </c>
      <c r="AU129" s="15" t="s">
        <v>106</v>
      </c>
      <c r="BK129" s="137">
        <f>BK130+BK223+BK312</f>
        <v>0</v>
      </c>
    </row>
    <row r="130" spans="2:65" s="10" customFormat="1" ht="37.35" customHeight="1" x14ac:dyDescent="0.35">
      <c r="B130" s="138"/>
      <c r="C130" s="139"/>
      <c r="D130" s="140" t="s">
        <v>107</v>
      </c>
      <c r="E130" s="140"/>
      <c r="F130" s="140"/>
      <c r="G130" s="140"/>
      <c r="H130" s="140"/>
      <c r="I130" s="140"/>
      <c r="J130" s="140"/>
      <c r="K130" s="140"/>
      <c r="L130" s="140"/>
      <c r="M130" s="140"/>
      <c r="N130" s="227">
        <f>BK130</f>
        <v>0</v>
      </c>
      <c r="O130" s="212"/>
      <c r="P130" s="212"/>
      <c r="Q130" s="212"/>
      <c r="R130" s="141"/>
      <c r="T130" s="142"/>
      <c r="U130" s="139"/>
      <c r="V130" s="139"/>
      <c r="W130" s="143">
        <f>W131+W148+W164+W185+W216+W221</f>
        <v>599.31988999999999</v>
      </c>
      <c r="X130" s="139"/>
      <c r="Y130" s="143">
        <f>Y131+Y148+Y164+Y185+Y216+Y221</f>
        <v>107.54577138000001</v>
      </c>
      <c r="Z130" s="139"/>
      <c r="AA130" s="144">
        <f>AA131+AA148+AA164+AA185+AA216+AA221</f>
        <v>16.663245</v>
      </c>
      <c r="AR130" s="145" t="s">
        <v>82</v>
      </c>
      <c r="AT130" s="146" t="s">
        <v>74</v>
      </c>
      <c r="AU130" s="146" t="s">
        <v>75</v>
      </c>
      <c r="AY130" s="145" t="s">
        <v>140</v>
      </c>
      <c r="BK130" s="147">
        <f>BK131+BK148+BK164+BK185+BK216+BK221</f>
        <v>0</v>
      </c>
    </row>
    <row r="131" spans="2:65" s="10" customFormat="1" ht="19.899999999999999" customHeight="1" x14ac:dyDescent="0.3">
      <c r="B131" s="138"/>
      <c r="C131" s="139"/>
      <c r="D131" s="148" t="s">
        <v>108</v>
      </c>
      <c r="E131" s="148"/>
      <c r="F131" s="148"/>
      <c r="G131" s="148"/>
      <c r="H131" s="148"/>
      <c r="I131" s="148"/>
      <c r="J131" s="148"/>
      <c r="K131" s="148"/>
      <c r="L131" s="148"/>
      <c r="M131" s="148"/>
      <c r="N131" s="228">
        <f>BK131</f>
        <v>0</v>
      </c>
      <c r="O131" s="229"/>
      <c r="P131" s="229"/>
      <c r="Q131" s="229"/>
      <c r="R131" s="141"/>
      <c r="T131" s="142"/>
      <c r="U131" s="139"/>
      <c r="V131" s="139"/>
      <c r="W131" s="143">
        <f>SUM(W132:W147)</f>
        <v>217.335128</v>
      </c>
      <c r="X131" s="139"/>
      <c r="Y131" s="143">
        <f>SUM(Y132:Y147)</f>
        <v>65.750458010000003</v>
      </c>
      <c r="Z131" s="139"/>
      <c r="AA131" s="144">
        <f>SUM(AA132:AA147)</f>
        <v>0</v>
      </c>
      <c r="AR131" s="145" t="s">
        <v>82</v>
      </c>
      <c r="AT131" s="146" t="s">
        <v>74</v>
      </c>
      <c r="AU131" s="146" t="s">
        <v>82</v>
      </c>
      <c r="AY131" s="145" t="s">
        <v>140</v>
      </c>
      <c r="BK131" s="147">
        <f>SUM(BK132:BK147)</f>
        <v>0</v>
      </c>
    </row>
    <row r="132" spans="2:65" s="1" customFormat="1" ht="31.5" customHeight="1" x14ac:dyDescent="0.3">
      <c r="B132" s="29"/>
      <c r="C132" s="149" t="s">
        <v>8</v>
      </c>
      <c r="D132" s="149" t="s">
        <v>141</v>
      </c>
      <c r="E132" s="150" t="s">
        <v>142</v>
      </c>
      <c r="F132" s="219" t="s">
        <v>143</v>
      </c>
      <c r="G132" s="220"/>
      <c r="H132" s="220"/>
      <c r="I132" s="220"/>
      <c r="J132" s="151" t="s">
        <v>144</v>
      </c>
      <c r="K132" s="152">
        <v>3.91</v>
      </c>
      <c r="L132" s="221">
        <v>0</v>
      </c>
      <c r="M132" s="220"/>
      <c r="N132" s="221">
        <f t="shared" ref="N132:N147" si="0">ROUND(L132*K132,2)</f>
        <v>0</v>
      </c>
      <c r="O132" s="220"/>
      <c r="P132" s="220"/>
      <c r="Q132" s="220"/>
      <c r="R132" s="31"/>
      <c r="T132" s="153" t="s">
        <v>18</v>
      </c>
      <c r="U132" s="38" t="s">
        <v>40</v>
      </c>
      <c r="V132" s="154">
        <v>0</v>
      </c>
      <c r="W132" s="154">
        <f t="shared" ref="W132:W147" si="1">V132*K132</f>
        <v>0</v>
      </c>
      <c r="X132" s="154">
        <v>1.6285000000000001</v>
      </c>
      <c r="Y132" s="154">
        <f t="shared" ref="Y132:Y147" si="2">X132*K132</f>
        <v>6.3674350000000004</v>
      </c>
      <c r="Z132" s="154">
        <v>0</v>
      </c>
      <c r="AA132" s="155">
        <f t="shared" ref="AA132:AA147" si="3">Z132*K132</f>
        <v>0</v>
      </c>
      <c r="AR132" s="15" t="s">
        <v>145</v>
      </c>
      <c r="AT132" s="15" t="s">
        <v>141</v>
      </c>
      <c r="AU132" s="15" t="s">
        <v>80</v>
      </c>
      <c r="AY132" s="15" t="s">
        <v>140</v>
      </c>
      <c r="BE132" s="156">
        <f t="shared" ref="BE132:BE147" si="4">IF(U132="základní",N132,0)</f>
        <v>0</v>
      </c>
      <c r="BF132" s="156">
        <f t="shared" ref="BF132:BF147" si="5">IF(U132="snížená",N132,0)</f>
        <v>0</v>
      </c>
      <c r="BG132" s="156">
        <f t="shared" ref="BG132:BG147" si="6">IF(U132="zákl. přenesená",N132,0)</f>
        <v>0</v>
      </c>
      <c r="BH132" s="156">
        <f t="shared" ref="BH132:BH147" si="7">IF(U132="sníž. přenesená",N132,0)</f>
        <v>0</v>
      </c>
      <c r="BI132" s="156">
        <f t="shared" ref="BI132:BI147" si="8">IF(U132="nulová",N132,0)</f>
        <v>0</v>
      </c>
      <c r="BJ132" s="15" t="s">
        <v>82</v>
      </c>
      <c r="BK132" s="156">
        <f t="shared" ref="BK132:BK147" si="9">ROUND(L132*K132,2)</f>
        <v>0</v>
      </c>
      <c r="BL132" s="15" t="s">
        <v>145</v>
      </c>
      <c r="BM132" s="15" t="s">
        <v>146</v>
      </c>
    </row>
    <row r="133" spans="2:65" s="1" customFormat="1" ht="31.5" customHeight="1" x14ac:dyDescent="0.3">
      <c r="B133" s="29"/>
      <c r="C133" s="149" t="s">
        <v>147</v>
      </c>
      <c r="D133" s="149" t="s">
        <v>141</v>
      </c>
      <c r="E133" s="150" t="s">
        <v>148</v>
      </c>
      <c r="F133" s="219" t="s">
        <v>799</v>
      </c>
      <c r="G133" s="220"/>
      <c r="H133" s="220"/>
      <c r="I133" s="220"/>
      <c r="J133" s="151" t="s">
        <v>149</v>
      </c>
      <c r="K133" s="152">
        <v>169.24600000000001</v>
      </c>
      <c r="L133" s="221">
        <v>0</v>
      </c>
      <c r="M133" s="220"/>
      <c r="N133" s="221">
        <f t="shared" si="0"/>
        <v>0</v>
      </c>
      <c r="O133" s="220"/>
      <c r="P133" s="220"/>
      <c r="Q133" s="220"/>
      <c r="R133" s="31"/>
      <c r="T133" s="153" t="s">
        <v>18</v>
      </c>
      <c r="U133" s="38" t="s">
        <v>40</v>
      </c>
      <c r="V133" s="154">
        <v>0.95</v>
      </c>
      <c r="W133" s="154">
        <f t="shared" si="1"/>
        <v>160.78370000000001</v>
      </c>
      <c r="X133" s="154">
        <v>0.27123000000000003</v>
      </c>
      <c r="Y133" s="154">
        <f t="shared" si="2"/>
        <v>45.904592580000006</v>
      </c>
      <c r="Z133" s="154">
        <v>0</v>
      </c>
      <c r="AA133" s="155">
        <f t="shared" si="3"/>
        <v>0</v>
      </c>
      <c r="AR133" s="15" t="s">
        <v>145</v>
      </c>
      <c r="AT133" s="15" t="s">
        <v>141</v>
      </c>
      <c r="AU133" s="15" t="s">
        <v>80</v>
      </c>
      <c r="AY133" s="15" t="s">
        <v>140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5" t="s">
        <v>82</v>
      </c>
      <c r="BK133" s="156">
        <f t="shared" si="9"/>
        <v>0</v>
      </c>
      <c r="BL133" s="15" t="s">
        <v>145</v>
      </c>
      <c r="BM133" s="15" t="s">
        <v>150</v>
      </c>
    </row>
    <row r="134" spans="2:65" s="1" customFormat="1" ht="31.5" customHeight="1" x14ac:dyDescent="0.3">
      <c r="B134" s="29"/>
      <c r="C134" s="149" t="s">
        <v>151</v>
      </c>
      <c r="D134" s="149" t="s">
        <v>141</v>
      </c>
      <c r="E134" s="150" t="s">
        <v>152</v>
      </c>
      <c r="F134" s="219" t="s">
        <v>800</v>
      </c>
      <c r="G134" s="220"/>
      <c r="H134" s="220"/>
      <c r="I134" s="220"/>
      <c r="J134" s="151" t="s">
        <v>149</v>
      </c>
      <c r="K134" s="152">
        <v>2.7069999999999999</v>
      </c>
      <c r="L134" s="221">
        <v>0</v>
      </c>
      <c r="M134" s="220"/>
      <c r="N134" s="221">
        <f t="shared" si="0"/>
        <v>0</v>
      </c>
      <c r="O134" s="220"/>
      <c r="P134" s="220"/>
      <c r="Q134" s="220"/>
      <c r="R134" s="31"/>
      <c r="T134" s="153" t="s">
        <v>18</v>
      </c>
      <c r="U134" s="38" t="s">
        <v>40</v>
      </c>
      <c r="V134" s="154">
        <v>1.3779999999999999</v>
      </c>
      <c r="W134" s="154">
        <f t="shared" si="1"/>
        <v>3.7302459999999993</v>
      </c>
      <c r="X134" s="154">
        <v>0.37193999999999999</v>
      </c>
      <c r="Y134" s="154">
        <f t="shared" si="2"/>
        <v>1.0068415799999999</v>
      </c>
      <c r="Z134" s="154">
        <v>0</v>
      </c>
      <c r="AA134" s="155">
        <f t="shared" si="3"/>
        <v>0</v>
      </c>
      <c r="AR134" s="15" t="s">
        <v>145</v>
      </c>
      <c r="AT134" s="15" t="s">
        <v>141</v>
      </c>
      <c r="AU134" s="15" t="s">
        <v>80</v>
      </c>
      <c r="AY134" s="15" t="s">
        <v>140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5" t="s">
        <v>82</v>
      </c>
      <c r="BK134" s="156">
        <f t="shared" si="9"/>
        <v>0</v>
      </c>
      <c r="BL134" s="15" t="s">
        <v>145</v>
      </c>
      <c r="BM134" s="15" t="s">
        <v>153</v>
      </c>
    </row>
    <row r="135" spans="2:65" s="1" customFormat="1" ht="31.5" customHeight="1" x14ac:dyDescent="0.3">
      <c r="B135" s="29"/>
      <c r="C135" s="149" t="s">
        <v>154</v>
      </c>
      <c r="D135" s="149" t="s">
        <v>141</v>
      </c>
      <c r="E135" s="150" t="s">
        <v>155</v>
      </c>
      <c r="F135" s="219" t="s">
        <v>801</v>
      </c>
      <c r="G135" s="220"/>
      <c r="H135" s="220"/>
      <c r="I135" s="220"/>
      <c r="J135" s="151" t="s">
        <v>149</v>
      </c>
      <c r="K135" s="152">
        <v>20.292000000000002</v>
      </c>
      <c r="L135" s="221">
        <v>0</v>
      </c>
      <c r="M135" s="220"/>
      <c r="N135" s="221">
        <f t="shared" si="0"/>
        <v>0</v>
      </c>
      <c r="O135" s="220"/>
      <c r="P135" s="220"/>
      <c r="Q135" s="220"/>
      <c r="R135" s="31"/>
      <c r="T135" s="153" t="s">
        <v>18</v>
      </c>
      <c r="U135" s="38" t="s">
        <v>40</v>
      </c>
      <c r="V135" s="154">
        <v>1.48</v>
      </c>
      <c r="W135" s="154">
        <f t="shared" si="1"/>
        <v>30.032160000000001</v>
      </c>
      <c r="X135" s="154">
        <v>0.40661999999999998</v>
      </c>
      <c r="Y135" s="154">
        <f t="shared" si="2"/>
        <v>8.2511330400000009</v>
      </c>
      <c r="Z135" s="154">
        <v>0</v>
      </c>
      <c r="AA135" s="155">
        <f t="shared" si="3"/>
        <v>0</v>
      </c>
      <c r="AR135" s="15" t="s">
        <v>145</v>
      </c>
      <c r="AT135" s="15" t="s">
        <v>141</v>
      </c>
      <c r="AU135" s="15" t="s">
        <v>80</v>
      </c>
      <c r="AY135" s="15" t="s">
        <v>140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5" t="s">
        <v>82</v>
      </c>
      <c r="BK135" s="156">
        <f t="shared" si="9"/>
        <v>0</v>
      </c>
      <c r="BL135" s="15" t="s">
        <v>145</v>
      </c>
      <c r="BM135" s="15" t="s">
        <v>156</v>
      </c>
    </row>
    <row r="136" spans="2:65" s="1" customFormat="1" ht="69.75" customHeight="1" x14ac:dyDescent="0.3">
      <c r="B136" s="29"/>
      <c r="C136" s="149" t="s">
        <v>157</v>
      </c>
      <c r="D136" s="149" t="s">
        <v>141</v>
      </c>
      <c r="E136" s="150" t="s">
        <v>158</v>
      </c>
      <c r="F136" s="219" t="s">
        <v>159</v>
      </c>
      <c r="G136" s="220"/>
      <c r="H136" s="220"/>
      <c r="I136" s="220"/>
      <c r="J136" s="151" t="s">
        <v>160</v>
      </c>
      <c r="K136" s="152">
        <v>2</v>
      </c>
      <c r="L136" s="221">
        <v>0</v>
      </c>
      <c r="M136" s="220"/>
      <c r="N136" s="221">
        <f t="shared" si="0"/>
        <v>0</v>
      </c>
      <c r="O136" s="220"/>
      <c r="P136" s="220"/>
      <c r="Q136" s="220"/>
      <c r="R136" s="31"/>
      <c r="T136" s="153" t="s">
        <v>18</v>
      </c>
      <c r="U136" s="38" t="s">
        <v>40</v>
      </c>
      <c r="V136" s="154">
        <v>0</v>
      </c>
      <c r="W136" s="154">
        <f t="shared" si="1"/>
        <v>0</v>
      </c>
      <c r="X136" s="154">
        <v>0</v>
      </c>
      <c r="Y136" s="154">
        <f t="shared" si="2"/>
        <v>0</v>
      </c>
      <c r="Z136" s="154">
        <v>0</v>
      </c>
      <c r="AA136" s="155">
        <f t="shared" si="3"/>
        <v>0</v>
      </c>
      <c r="AR136" s="15" t="s">
        <v>145</v>
      </c>
      <c r="AT136" s="15" t="s">
        <v>141</v>
      </c>
      <c r="AU136" s="15" t="s">
        <v>80</v>
      </c>
      <c r="AY136" s="15" t="s">
        <v>140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5" t="s">
        <v>82</v>
      </c>
      <c r="BK136" s="156">
        <f t="shared" si="9"/>
        <v>0</v>
      </c>
      <c r="BL136" s="15" t="s">
        <v>145</v>
      </c>
      <c r="BM136" s="15" t="s">
        <v>161</v>
      </c>
    </row>
    <row r="137" spans="2:65" s="1" customFormat="1" ht="44.25" customHeight="1" x14ac:dyDescent="0.3">
      <c r="B137" s="29"/>
      <c r="C137" s="157" t="s">
        <v>162</v>
      </c>
      <c r="D137" s="157" t="s">
        <v>163</v>
      </c>
      <c r="E137" s="158" t="s">
        <v>164</v>
      </c>
      <c r="F137" s="222" t="s">
        <v>802</v>
      </c>
      <c r="G137" s="223"/>
      <c r="H137" s="223"/>
      <c r="I137" s="223"/>
      <c r="J137" s="159" t="s">
        <v>165</v>
      </c>
      <c r="K137" s="160">
        <v>2</v>
      </c>
      <c r="L137" s="224">
        <v>0</v>
      </c>
      <c r="M137" s="223"/>
      <c r="N137" s="224">
        <f t="shared" si="0"/>
        <v>0</v>
      </c>
      <c r="O137" s="220"/>
      <c r="P137" s="220"/>
      <c r="Q137" s="220"/>
      <c r="R137" s="31"/>
      <c r="T137" s="153" t="s">
        <v>18</v>
      </c>
      <c r="U137" s="38" t="s">
        <v>40</v>
      </c>
      <c r="V137" s="154">
        <v>0</v>
      </c>
      <c r="W137" s="154">
        <f t="shared" si="1"/>
        <v>0</v>
      </c>
      <c r="X137" s="154">
        <v>5.9000000000000003E-4</v>
      </c>
      <c r="Y137" s="154">
        <f t="shared" si="2"/>
        <v>1.1800000000000001E-3</v>
      </c>
      <c r="Z137" s="154">
        <v>0</v>
      </c>
      <c r="AA137" s="155">
        <f t="shared" si="3"/>
        <v>0</v>
      </c>
      <c r="AR137" s="15" t="s">
        <v>166</v>
      </c>
      <c r="AT137" s="15" t="s">
        <v>163</v>
      </c>
      <c r="AU137" s="15" t="s">
        <v>80</v>
      </c>
      <c r="AY137" s="15" t="s">
        <v>140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5" t="s">
        <v>82</v>
      </c>
      <c r="BK137" s="156">
        <f t="shared" si="9"/>
        <v>0</v>
      </c>
      <c r="BL137" s="15" t="s">
        <v>145</v>
      </c>
      <c r="BM137" s="15" t="s">
        <v>167</v>
      </c>
    </row>
    <row r="138" spans="2:65" s="1" customFormat="1" ht="22.5" customHeight="1" x14ac:dyDescent="0.3">
      <c r="B138" s="29"/>
      <c r="C138" s="149" t="s">
        <v>168</v>
      </c>
      <c r="D138" s="149" t="s">
        <v>141</v>
      </c>
      <c r="E138" s="150" t="s">
        <v>169</v>
      </c>
      <c r="F138" s="219" t="s">
        <v>170</v>
      </c>
      <c r="G138" s="220"/>
      <c r="H138" s="220"/>
      <c r="I138" s="220"/>
      <c r="J138" s="151" t="s">
        <v>165</v>
      </c>
      <c r="K138" s="152">
        <v>18</v>
      </c>
      <c r="L138" s="221">
        <v>0</v>
      </c>
      <c r="M138" s="220"/>
      <c r="N138" s="221">
        <f t="shared" si="0"/>
        <v>0</v>
      </c>
      <c r="O138" s="220"/>
      <c r="P138" s="220"/>
      <c r="Q138" s="220"/>
      <c r="R138" s="31"/>
      <c r="T138" s="153" t="s">
        <v>18</v>
      </c>
      <c r="U138" s="38" t="s">
        <v>40</v>
      </c>
      <c r="V138" s="154">
        <v>0.26</v>
      </c>
      <c r="W138" s="154">
        <f t="shared" si="1"/>
        <v>4.68</v>
      </c>
      <c r="X138" s="154">
        <v>5.5629999999999999E-2</v>
      </c>
      <c r="Y138" s="154">
        <f t="shared" si="2"/>
        <v>1.0013399999999999</v>
      </c>
      <c r="Z138" s="154">
        <v>0</v>
      </c>
      <c r="AA138" s="155">
        <f t="shared" si="3"/>
        <v>0</v>
      </c>
      <c r="AR138" s="15" t="s">
        <v>145</v>
      </c>
      <c r="AT138" s="15" t="s">
        <v>141</v>
      </c>
      <c r="AU138" s="15" t="s">
        <v>80</v>
      </c>
      <c r="AY138" s="15" t="s">
        <v>140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5" t="s">
        <v>82</v>
      </c>
      <c r="BK138" s="156">
        <f t="shared" si="9"/>
        <v>0</v>
      </c>
      <c r="BL138" s="15" t="s">
        <v>145</v>
      </c>
      <c r="BM138" s="15" t="s">
        <v>171</v>
      </c>
    </row>
    <row r="139" spans="2:65" s="1" customFormat="1" ht="22.5" customHeight="1" x14ac:dyDescent="0.3">
      <c r="B139" s="29"/>
      <c r="C139" s="149" t="s">
        <v>172</v>
      </c>
      <c r="D139" s="149" t="s">
        <v>141</v>
      </c>
      <c r="E139" s="150" t="s">
        <v>173</v>
      </c>
      <c r="F139" s="219" t="s">
        <v>174</v>
      </c>
      <c r="G139" s="220"/>
      <c r="H139" s="220"/>
      <c r="I139" s="220"/>
      <c r="J139" s="151" t="s">
        <v>165</v>
      </c>
      <c r="K139" s="152">
        <v>6</v>
      </c>
      <c r="L139" s="221">
        <v>0</v>
      </c>
      <c r="M139" s="220"/>
      <c r="N139" s="221">
        <f t="shared" si="0"/>
        <v>0</v>
      </c>
      <c r="O139" s="220"/>
      <c r="P139" s="220"/>
      <c r="Q139" s="220"/>
      <c r="R139" s="31"/>
      <c r="T139" s="153" t="s">
        <v>18</v>
      </c>
      <c r="U139" s="38" t="s">
        <v>40</v>
      </c>
      <c r="V139" s="154">
        <v>0.26800000000000002</v>
      </c>
      <c r="W139" s="154">
        <f t="shared" si="1"/>
        <v>1.6080000000000001</v>
      </c>
      <c r="X139" s="154">
        <v>6.4810000000000006E-2</v>
      </c>
      <c r="Y139" s="154">
        <f t="shared" si="2"/>
        <v>0.38886000000000004</v>
      </c>
      <c r="Z139" s="154">
        <v>0</v>
      </c>
      <c r="AA139" s="155">
        <f t="shared" si="3"/>
        <v>0</v>
      </c>
      <c r="AR139" s="15" t="s">
        <v>145</v>
      </c>
      <c r="AT139" s="15" t="s">
        <v>141</v>
      </c>
      <c r="AU139" s="15" t="s">
        <v>80</v>
      </c>
      <c r="AY139" s="15" t="s">
        <v>140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5" t="s">
        <v>82</v>
      </c>
      <c r="BK139" s="156">
        <f t="shared" si="9"/>
        <v>0</v>
      </c>
      <c r="BL139" s="15" t="s">
        <v>145</v>
      </c>
      <c r="BM139" s="15" t="s">
        <v>175</v>
      </c>
    </row>
    <row r="140" spans="2:65" s="1" customFormat="1" ht="44.25" customHeight="1" x14ac:dyDescent="0.3">
      <c r="B140" s="29"/>
      <c r="C140" s="149" t="s">
        <v>176</v>
      </c>
      <c r="D140" s="149" t="s">
        <v>141</v>
      </c>
      <c r="E140" s="150" t="s">
        <v>177</v>
      </c>
      <c r="F140" s="219" t="s">
        <v>178</v>
      </c>
      <c r="G140" s="220"/>
      <c r="H140" s="220"/>
      <c r="I140" s="220"/>
      <c r="J140" s="151" t="s">
        <v>179</v>
      </c>
      <c r="K140" s="152">
        <v>0.215</v>
      </c>
      <c r="L140" s="221">
        <v>0</v>
      </c>
      <c r="M140" s="220"/>
      <c r="N140" s="221">
        <f t="shared" si="0"/>
        <v>0</v>
      </c>
      <c r="O140" s="220"/>
      <c r="P140" s="220"/>
      <c r="Q140" s="220"/>
      <c r="R140" s="31"/>
      <c r="T140" s="153" t="s">
        <v>18</v>
      </c>
      <c r="U140" s="38" t="s">
        <v>40</v>
      </c>
      <c r="V140" s="154">
        <v>0</v>
      </c>
      <c r="W140" s="154">
        <f t="shared" si="1"/>
        <v>0</v>
      </c>
      <c r="X140" s="154">
        <v>1.9539999999999998E-2</v>
      </c>
      <c r="Y140" s="154">
        <f t="shared" si="2"/>
        <v>4.2010999999999993E-3</v>
      </c>
      <c r="Z140" s="154">
        <v>0</v>
      </c>
      <c r="AA140" s="155">
        <f t="shared" si="3"/>
        <v>0</v>
      </c>
      <c r="AR140" s="15" t="s">
        <v>145</v>
      </c>
      <c r="AT140" s="15" t="s">
        <v>141</v>
      </c>
      <c r="AU140" s="15" t="s">
        <v>80</v>
      </c>
      <c r="AY140" s="15" t="s">
        <v>140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5" t="s">
        <v>82</v>
      </c>
      <c r="BK140" s="156">
        <f t="shared" si="9"/>
        <v>0</v>
      </c>
      <c r="BL140" s="15" t="s">
        <v>145</v>
      </c>
      <c r="BM140" s="15" t="s">
        <v>180</v>
      </c>
    </row>
    <row r="141" spans="2:65" s="1" customFormat="1" ht="44.25" customHeight="1" x14ac:dyDescent="0.3">
      <c r="B141" s="29"/>
      <c r="C141" s="157" t="s">
        <v>181</v>
      </c>
      <c r="D141" s="157" t="s">
        <v>163</v>
      </c>
      <c r="E141" s="158" t="s">
        <v>182</v>
      </c>
      <c r="F141" s="222" t="s">
        <v>183</v>
      </c>
      <c r="G141" s="223"/>
      <c r="H141" s="223"/>
      <c r="I141" s="223"/>
      <c r="J141" s="159" t="s">
        <v>179</v>
      </c>
      <c r="K141" s="160">
        <v>0.215</v>
      </c>
      <c r="L141" s="224">
        <v>0</v>
      </c>
      <c r="M141" s="223"/>
      <c r="N141" s="224">
        <f t="shared" si="0"/>
        <v>0</v>
      </c>
      <c r="O141" s="220"/>
      <c r="P141" s="220"/>
      <c r="Q141" s="220"/>
      <c r="R141" s="31"/>
      <c r="T141" s="153" t="s">
        <v>18</v>
      </c>
      <c r="U141" s="38" t="s">
        <v>40</v>
      </c>
      <c r="V141" s="154">
        <v>0</v>
      </c>
      <c r="W141" s="154">
        <f t="shared" si="1"/>
        <v>0</v>
      </c>
      <c r="X141" s="154">
        <v>1</v>
      </c>
      <c r="Y141" s="154">
        <f t="shared" si="2"/>
        <v>0.215</v>
      </c>
      <c r="Z141" s="154">
        <v>0</v>
      </c>
      <c r="AA141" s="155">
        <f t="shared" si="3"/>
        <v>0</v>
      </c>
      <c r="AR141" s="15" t="s">
        <v>166</v>
      </c>
      <c r="AT141" s="15" t="s">
        <v>163</v>
      </c>
      <c r="AU141" s="15" t="s">
        <v>80</v>
      </c>
      <c r="AY141" s="15" t="s">
        <v>140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5" t="s">
        <v>82</v>
      </c>
      <c r="BK141" s="156">
        <f t="shared" si="9"/>
        <v>0</v>
      </c>
      <c r="BL141" s="15" t="s">
        <v>145</v>
      </c>
      <c r="BM141" s="15" t="s">
        <v>184</v>
      </c>
    </row>
    <row r="142" spans="2:65" s="1" customFormat="1" ht="31.5" customHeight="1" x14ac:dyDescent="0.3">
      <c r="B142" s="29"/>
      <c r="C142" s="149" t="s">
        <v>185</v>
      </c>
      <c r="D142" s="149" t="s">
        <v>141</v>
      </c>
      <c r="E142" s="150" t="s">
        <v>186</v>
      </c>
      <c r="F142" s="219" t="s">
        <v>187</v>
      </c>
      <c r="G142" s="220"/>
      <c r="H142" s="220"/>
      <c r="I142" s="220"/>
      <c r="J142" s="151" t="s">
        <v>179</v>
      </c>
      <c r="K142" s="152">
        <v>0.93400000000000005</v>
      </c>
      <c r="L142" s="221">
        <v>0</v>
      </c>
      <c r="M142" s="220"/>
      <c r="N142" s="221">
        <f t="shared" si="0"/>
        <v>0</v>
      </c>
      <c r="O142" s="220"/>
      <c r="P142" s="220"/>
      <c r="Q142" s="220"/>
      <c r="R142" s="31"/>
      <c r="T142" s="153" t="s">
        <v>18</v>
      </c>
      <c r="U142" s="38" t="s">
        <v>40</v>
      </c>
      <c r="V142" s="154">
        <v>16.582999999999998</v>
      </c>
      <c r="W142" s="154">
        <f t="shared" si="1"/>
        <v>15.488522</v>
      </c>
      <c r="X142" s="154">
        <v>1.7090000000000001E-2</v>
      </c>
      <c r="Y142" s="154">
        <f t="shared" si="2"/>
        <v>1.596206E-2</v>
      </c>
      <c r="Z142" s="154">
        <v>0</v>
      </c>
      <c r="AA142" s="155">
        <f t="shared" si="3"/>
        <v>0</v>
      </c>
      <c r="AR142" s="15" t="s">
        <v>145</v>
      </c>
      <c r="AT142" s="15" t="s">
        <v>141</v>
      </c>
      <c r="AU142" s="15" t="s">
        <v>80</v>
      </c>
      <c r="AY142" s="15" t="s">
        <v>140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5" t="s">
        <v>82</v>
      </c>
      <c r="BK142" s="156">
        <f t="shared" si="9"/>
        <v>0</v>
      </c>
      <c r="BL142" s="15" t="s">
        <v>145</v>
      </c>
      <c r="BM142" s="15" t="s">
        <v>188</v>
      </c>
    </row>
    <row r="143" spans="2:65" s="1" customFormat="1" ht="22.5" customHeight="1" x14ac:dyDescent="0.3">
      <c r="B143" s="29"/>
      <c r="C143" s="157" t="s">
        <v>189</v>
      </c>
      <c r="D143" s="157" t="s">
        <v>163</v>
      </c>
      <c r="E143" s="158" t="s">
        <v>190</v>
      </c>
      <c r="F143" s="222" t="s">
        <v>191</v>
      </c>
      <c r="G143" s="223"/>
      <c r="H143" s="223"/>
      <c r="I143" s="223"/>
      <c r="J143" s="159" t="s">
        <v>179</v>
      </c>
      <c r="K143" s="160">
        <v>0.86299999999999999</v>
      </c>
      <c r="L143" s="224">
        <v>0</v>
      </c>
      <c r="M143" s="223"/>
      <c r="N143" s="224">
        <f t="shared" si="0"/>
        <v>0</v>
      </c>
      <c r="O143" s="220"/>
      <c r="P143" s="220"/>
      <c r="Q143" s="220"/>
      <c r="R143" s="31"/>
      <c r="T143" s="153" t="s">
        <v>18</v>
      </c>
      <c r="U143" s="38" t="s">
        <v>40</v>
      </c>
      <c r="V143" s="154">
        <v>0</v>
      </c>
      <c r="W143" s="154">
        <f t="shared" si="1"/>
        <v>0</v>
      </c>
      <c r="X143" s="154">
        <v>1</v>
      </c>
      <c r="Y143" s="154">
        <f t="shared" si="2"/>
        <v>0.86299999999999999</v>
      </c>
      <c r="Z143" s="154">
        <v>0</v>
      </c>
      <c r="AA143" s="155">
        <f t="shared" si="3"/>
        <v>0</v>
      </c>
      <c r="AR143" s="15" t="s">
        <v>166</v>
      </c>
      <c r="AT143" s="15" t="s">
        <v>163</v>
      </c>
      <c r="AU143" s="15" t="s">
        <v>80</v>
      </c>
      <c r="AY143" s="15" t="s">
        <v>140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5" t="s">
        <v>82</v>
      </c>
      <c r="BK143" s="156">
        <f t="shared" si="9"/>
        <v>0</v>
      </c>
      <c r="BL143" s="15" t="s">
        <v>145</v>
      </c>
      <c r="BM143" s="15" t="s">
        <v>192</v>
      </c>
    </row>
    <row r="144" spans="2:65" s="1" customFormat="1" ht="31.5" customHeight="1" x14ac:dyDescent="0.3">
      <c r="B144" s="29"/>
      <c r="C144" s="157" t="s">
        <v>193</v>
      </c>
      <c r="D144" s="157" t="s">
        <v>163</v>
      </c>
      <c r="E144" s="158" t="s">
        <v>194</v>
      </c>
      <c r="F144" s="222" t="s">
        <v>195</v>
      </c>
      <c r="G144" s="223"/>
      <c r="H144" s="223"/>
      <c r="I144" s="223"/>
      <c r="J144" s="159" t="s">
        <v>179</v>
      </c>
      <c r="K144" s="160">
        <v>0.85</v>
      </c>
      <c r="L144" s="224">
        <v>0</v>
      </c>
      <c r="M144" s="223"/>
      <c r="N144" s="224">
        <f t="shared" si="0"/>
        <v>0</v>
      </c>
      <c r="O144" s="220"/>
      <c r="P144" s="220"/>
      <c r="Q144" s="220"/>
      <c r="R144" s="31"/>
      <c r="T144" s="153" t="s">
        <v>18</v>
      </c>
      <c r="U144" s="38" t="s">
        <v>40</v>
      </c>
      <c r="V144" s="154">
        <v>0</v>
      </c>
      <c r="W144" s="154">
        <f t="shared" si="1"/>
        <v>0</v>
      </c>
      <c r="X144" s="154">
        <v>1</v>
      </c>
      <c r="Y144" s="154">
        <f t="shared" si="2"/>
        <v>0.85</v>
      </c>
      <c r="Z144" s="154">
        <v>0</v>
      </c>
      <c r="AA144" s="155">
        <f t="shared" si="3"/>
        <v>0</v>
      </c>
      <c r="AR144" s="15" t="s">
        <v>166</v>
      </c>
      <c r="AT144" s="15" t="s">
        <v>163</v>
      </c>
      <c r="AU144" s="15" t="s">
        <v>80</v>
      </c>
      <c r="AY144" s="15" t="s">
        <v>140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5" t="s">
        <v>82</v>
      </c>
      <c r="BK144" s="156">
        <f t="shared" si="9"/>
        <v>0</v>
      </c>
      <c r="BL144" s="15" t="s">
        <v>145</v>
      </c>
      <c r="BM144" s="15" t="s">
        <v>196</v>
      </c>
    </row>
    <row r="145" spans="2:65" s="1" customFormat="1" ht="22.5" customHeight="1" x14ac:dyDescent="0.3">
      <c r="B145" s="29"/>
      <c r="C145" s="157" t="s">
        <v>197</v>
      </c>
      <c r="D145" s="157" t="s">
        <v>163</v>
      </c>
      <c r="E145" s="158" t="s">
        <v>198</v>
      </c>
      <c r="F145" s="222" t="s">
        <v>199</v>
      </c>
      <c r="G145" s="223"/>
      <c r="H145" s="223"/>
      <c r="I145" s="223"/>
      <c r="J145" s="159" t="s">
        <v>179</v>
      </c>
      <c r="K145" s="160">
        <v>0.08</v>
      </c>
      <c r="L145" s="224">
        <v>0</v>
      </c>
      <c r="M145" s="223"/>
      <c r="N145" s="224">
        <f t="shared" si="0"/>
        <v>0</v>
      </c>
      <c r="O145" s="220"/>
      <c r="P145" s="220"/>
      <c r="Q145" s="220"/>
      <c r="R145" s="31"/>
      <c r="T145" s="153" t="s">
        <v>18</v>
      </c>
      <c r="U145" s="38" t="s">
        <v>40</v>
      </c>
      <c r="V145" s="154">
        <v>0</v>
      </c>
      <c r="W145" s="154">
        <f t="shared" si="1"/>
        <v>0</v>
      </c>
      <c r="X145" s="154">
        <v>1</v>
      </c>
      <c r="Y145" s="154">
        <f t="shared" si="2"/>
        <v>0.08</v>
      </c>
      <c r="Z145" s="154">
        <v>0</v>
      </c>
      <c r="AA145" s="155">
        <f t="shared" si="3"/>
        <v>0</v>
      </c>
      <c r="AR145" s="15" t="s">
        <v>166</v>
      </c>
      <c r="AT145" s="15" t="s">
        <v>163</v>
      </c>
      <c r="AU145" s="15" t="s">
        <v>80</v>
      </c>
      <c r="AY145" s="15" t="s">
        <v>140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5" t="s">
        <v>82</v>
      </c>
      <c r="BK145" s="156">
        <f t="shared" si="9"/>
        <v>0</v>
      </c>
      <c r="BL145" s="15" t="s">
        <v>145</v>
      </c>
      <c r="BM145" s="15" t="s">
        <v>200</v>
      </c>
    </row>
    <row r="146" spans="2:65" s="1" customFormat="1" ht="31.5" customHeight="1" x14ac:dyDescent="0.3">
      <c r="B146" s="29"/>
      <c r="C146" s="149" t="s">
        <v>201</v>
      </c>
      <c r="D146" s="149" t="s">
        <v>141</v>
      </c>
      <c r="E146" s="150" t="s">
        <v>202</v>
      </c>
      <c r="F146" s="219" t="s">
        <v>203</v>
      </c>
      <c r="G146" s="220"/>
      <c r="H146" s="220"/>
      <c r="I146" s="220"/>
      <c r="J146" s="151" t="s">
        <v>149</v>
      </c>
      <c r="K146" s="152">
        <v>3.375</v>
      </c>
      <c r="L146" s="221">
        <v>0</v>
      </c>
      <c r="M146" s="220"/>
      <c r="N146" s="221">
        <f t="shared" si="0"/>
        <v>0</v>
      </c>
      <c r="O146" s="220"/>
      <c r="P146" s="220"/>
      <c r="Q146" s="220"/>
      <c r="R146" s="31"/>
      <c r="T146" s="153" t="s">
        <v>18</v>
      </c>
      <c r="U146" s="38" t="s">
        <v>40</v>
      </c>
      <c r="V146" s="154">
        <v>0.3</v>
      </c>
      <c r="W146" s="154">
        <f t="shared" si="1"/>
        <v>1.0125</v>
      </c>
      <c r="X146" s="154">
        <v>7.9000000000000001E-4</v>
      </c>
      <c r="Y146" s="154">
        <f t="shared" si="2"/>
        <v>2.6662500000000002E-3</v>
      </c>
      <c r="Z146" s="154">
        <v>0</v>
      </c>
      <c r="AA146" s="155">
        <f t="shared" si="3"/>
        <v>0</v>
      </c>
      <c r="AR146" s="15" t="s">
        <v>145</v>
      </c>
      <c r="AT146" s="15" t="s">
        <v>141</v>
      </c>
      <c r="AU146" s="15" t="s">
        <v>80</v>
      </c>
      <c r="AY146" s="15" t="s">
        <v>140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5" t="s">
        <v>82</v>
      </c>
      <c r="BK146" s="156">
        <f t="shared" si="9"/>
        <v>0</v>
      </c>
      <c r="BL146" s="15" t="s">
        <v>145</v>
      </c>
      <c r="BM146" s="15" t="s">
        <v>204</v>
      </c>
    </row>
    <row r="147" spans="2:65" s="1" customFormat="1" ht="44.25" customHeight="1" x14ac:dyDescent="0.3">
      <c r="B147" s="29"/>
      <c r="C147" s="149" t="s">
        <v>205</v>
      </c>
      <c r="D147" s="149" t="s">
        <v>141</v>
      </c>
      <c r="E147" s="150" t="s">
        <v>206</v>
      </c>
      <c r="F147" s="219" t="s">
        <v>207</v>
      </c>
      <c r="G147" s="220"/>
      <c r="H147" s="220"/>
      <c r="I147" s="220"/>
      <c r="J147" s="151" t="s">
        <v>149</v>
      </c>
      <c r="K147" s="152">
        <v>4.4800000000000004</v>
      </c>
      <c r="L147" s="221">
        <v>0</v>
      </c>
      <c r="M147" s="220"/>
      <c r="N147" s="221">
        <f t="shared" si="0"/>
        <v>0</v>
      </c>
      <c r="O147" s="220"/>
      <c r="P147" s="220"/>
      <c r="Q147" s="220"/>
      <c r="R147" s="31"/>
      <c r="T147" s="153" t="s">
        <v>18</v>
      </c>
      <c r="U147" s="38" t="s">
        <v>40</v>
      </c>
      <c r="V147" s="154">
        <v>0</v>
      </c>
      <c r="W147" s="154">
        <f t="shared" si="1"/>
        <v>0</v>
      </c>
      <c r="X147" s="154">
        <v>0.17818000000000001</v>
      </c>
      <c r="Y147" s="154">
        <f t="shared" si="2"/>
        <v>0.79824640000000013</v>
      </c>
      <c r="Z147" s="154">
        <v>0</v>
      </c>
      <c r="AA147" s="155">
        <f t="shared" si="3"/>
        <v>0</v>
      </c>
      <c r="AR147" s="15" t="s">
        <v>145</v>
      </c>
      <c r="AT147" s="15" t="s">
        <v>141</v>
      </c>
      <c r="AU147" s="15" t="s">
        <v>80</v>
      </c>
      <c r="AY147" s="15" t="s">
        <v>140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5" t="s">
        <v>82</v>
      </c>
      <c r="BK147" s="156">
        <f t="shared" si="9"/>
        <v>0</v>
      </c>
      <c r="BL147" s="15" t="s">
        <v>145</v>
      </c>
      <c r="BM147" s="15" t="s">
        <v>208</v>
      </c>
    </row>
    <row r="148" spans="2:65" s="10" customFormat="1" ht="29.85" customHeight="1" x14ac:dyDescent="0.3">
      <c r="B148" s="138"/>
      <c r="C148" s="139"/>
      <c r="D148" s="148" t="s">
        <v>109</v>
      </c>
      <c r="E148" s="148"/>
      <c r="F148" s="148"/>
      <c r="G148" s="148"/>
      <c r="H148" s="148"/>
      <c r="I148" s="148"/>
      <c r="J148" s="148"/>
      <c r="K148" s="148"/>
      <c r="L148" s="148"/>
      <c r="M148" s="148"/>
      <c r="N148" s="230">
        <f>BK148</f>
        <v>0</v>
      </c>
      <c r="O148" s="231"/>
      <c r="P148" s="231"/>
      <c r="Q148" s="231"/>
      <c r="R148" s="141"/>
      <c r="T148" s="142"/>
      <c r="U148" s="139"/>
      <c r="V148" s="139"/>
      <c r="W148" s="143">
        <f>SUM(W149:W163)</f>
        <v>105.64593000000001</v>
      </c>
      <c r="X148" s="139"/>
      <c r="Y148" s="143">
        <f>SUM(Y149:Y163)</f>
        <v>26.821104279999993</v>
      </c>
      <c r="Z148" s="139"/>
      <c r="AA148" s="144">
        <f>SUM(AA149:AA163)</f>
        <v>0</v>
      </c>
      <c r="AR148" s="145" t="s">
        <v>82</v>
      </c>
      <c r="AT148" s="146" t="s">
        <v>74</v>
      </c>
      <c r="AU148" s="146" t="s">
        <v>82</v>
      </c>
      <c r="AY148" s="145" t="s">
        <v>140</v>
      </c>
      <c r="BK148" s="147">
        <f>SUM(BK149:BK163)</f>
        <v>0</v>
      </c>
    </row>
    <row r="149" spans="2:65" s="1" customFormat="1" ht="22.5" customHeight="1" x14ac:dyDescent="0.3">
      <c r="B149" s="29"/>
      <c r="C149" s="149" t="s">
        <v>209</v>
      </c>
      <c r="D149" s="149" t="s">
        <v>141</v>
      </c>
      <c r="E149" s="150" t="s">
        <v>210</v>
      </c>
      <c r="F149" s="219" t="s">
        <v>211</v>
      </c>
      <c r="G149" s="220"/>
      <c r="H149" s="220"/>
      <c r="I149" s="220"/>
      <c r="J149" s="151" t="s">
        <v>144</v>
      </c>
      <c r="K149" s="152">
        <v>5.8079999999999998</v>
      </c>
      <c r="L149" s="221">
        <v>0</v>
      </c>
      <c r="M149" s="220"/>
      <c r="N149" s="221">
        <f t="shared" ref="N149:N163" si="10">ROUND(L149*K149,2)</f>
        <v>0</v>
      </c>
      <c r="O149" s="220"/>
      <c r="P149" s="220"/>
      <c r="Q149" s="220"/>
      <c r="R149" s="31"/>
      <c r="T149" s="153" t="s">
        <v>18</v>
      </c>
      <c r="U149" s="38" t="s">
        <v>40</v>
      </c>
      <c r="V149" s="154">
        <v>1.224</v>
      </c>
      <c r="W149" s="154">
        <f t="shared" ref="W149:W163" si="11">V149*K149</f>
        <v>7.1089919999999998</v>
      </c>
      <c r="X149" s="154">
        <v>2.45343</v>
      </c>
      <c r="Y149" s="154">
        <f t="shared" ref="Y149:Y163" si="12">X149*K149</f>
        <v>14.249521439999999</v>
      </c>
      <c r="Z149" s="154">
        <v>0</v>
      </c>
      <c r="AA149" s="155">
        <f t="shared" ref="AA149:AA163" si="13">Z149*K149</f>
        <v>0</v>
      </c>
      <c r="AR149" s="15" t="s">
        <v>145</v>
      </c>
      <c r="AT149" s="15" t="s">
        <v>141</v>
      </c>
      <c r="AU149" s="15" t="s">
        <v>80</v>
      </c>
      <c r="AY149" s="15" t="s">
        <v>140</v>
      </c>
      <c r="BE149" s="156">
        <f t="shared" ref="BE149:BE163" si="14">IF(U149="základní",N149,0)</f>
        <v>0</v>
      </c>
      <c r="BF149" s="156">
        <f t="shared" ref="BF149:BF163" si="15">IF(U149="snížená",N149,0)</f>
        <v>0</v>
      </c>
      <c r="BG149" s="156">
        <f t="shared" ref="BG149:BG163" si="16">IF(U149="zákl. přenesená",N149,0)</f>
        <v>0</v>
      </c>
      <c r="BH149" s="156">
        <f t="shared" ref="BH149:BH163" si="17">IF(U149="sníž. přenesená",N149,0)</f>
        <v>0</v>
      </c>
      <c r="BI149" s="156">
        <f t="shared" ref="BI149:BI163" si="18">IF(U149="nulová",N149,0)</f>
        <v>0</v>
      </c>
      <c r="BJ149" s="15" t="s">
        <v>82</v>
      </c>
      <c r="BK149" s="156">
        <f t="shared" ref="BK149:BK163" si="19">ROUND(L149*K149,2)</f>
        <v>0</v>
      </c>
      <c r="BL149" s="15" t="s">
        <v>145</v>
      </c>
      <c r="BM149" s="15" t="s">
        <v>212</v>
      </c>
    </row>
    <row r="150" spans="2:65" s="1" customFormat="1" ht="31.5" customHeight="1" x14ac:dyDescent="0.3">
      <c r="B150" s="29"/>
      <c r="C150" s="149" t="s">
        <v>213</v>
      </c>
      <c r="D150" s="149" t="s">
        <v>141</v>
      </c>
      <c r="E150" s="150" t="s">
        <v>214</v>
      </c>
      <c r="F150" s="219" t="s">
        <v>215</v>
      </c>
      <c r="G150" s="220"/>
      <c r="H150" s="220"/>
      <c r="I150" s="220"/>
      <c r="J150" s="151" t="s">
        <v>149</v>
      </c>
      <c r="K150" s="152">
        <v>55.62</v>
      </c>
      <c r="L150" s="221">
        <v>0</v>
      </c>
      <c r="M150" s="220"/>
      <c r="N150" s="221">
        <f t="shared" si="10"/>
        <v>0</v>
      </c>
      <c r="O150" s="220"/>
      <c r="P150" s="220"/>
      <c r="Q150" s="220"/>
      <c r="R150" s="31"/>
      <c r="T150" s="153" t="s">
        <v>18</v>
      </c>
      <c r="U150" s="38" t="s">
        <v>40</v>
      </c>
      <c r="V150" s="154">
        <v>0.115</v>
      </c>
      <c r="W150" s="154">
        <f t="shared" si="11"/>
        <v>6.3963000000000001</v>
      </c>
      <c r="X150" s="154">
        <v>1.8600000000000001E-3</v>
      </c>
      <c r="Y150" s="154">
        <f t="shared" si="12"/>
        <v>0.1034532</v>
      </c>
      <c r="Z150" s="154">
        <v>0</v>
      </c>
      <c r="AA150" s="155">
        <f t="shared" si="13"/>
        <v>0</v>
      </c>
      <c r="AR150" s="15" t="s">
        <v>145</v>
      </c>
      <c r="AT150" s="15" t="s">
        <v>141</v>
      </c>
      <c r="AU150" s="15" t="s">
        <v>80</v>
      </c>
      <c r="AY150" s="15" t="s">
        <v>140</v>
      </c>
      <c r="BE150" s="156">
        <f t="shared" si="14"/>
        <v>0</v>
      </c>
      <c r="BF150" s="156">
        <f t="shared" si="15"/>
        <v>0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5" t="s">
        <v>82</v>
      </c>
      <c r="BK150" s="156">
        <f t="shared" si="19"/>
        <v>0</v>
      </c>
      <c r="BL150" s="15" t="s">
        <v>145</v>
      </c>
      <c r="BM150" s="15" t="s">
        <v>216</v>
      </c>
    </row>
    <row r="151" spans="2:65" s="1" customFormat="1" ht="44.25" customHeight="1" x14ac:dyDescent="0.3">
      <c r="B151" s="29"/>
      <c r="C151" s="149" t="s">
        <v>217</v>
      </c>
      <c r="D151" s="149" t="s">
        <v>141</v>
      </c>
      <c r="E151" s="150" t="s">
        <v>218</v>
      </c>
      <c r="F151" s="219" t="s">
        <v>219</v>
      </c>
      <c r="G151" s="220"/>
      <c r="H151" s="220"/>
      <c r="I151" s="220"/>
      <c r="J151" s="151" t="s">
        <v>149</v>
      </c>
      <c r="K151" s="152">
        <v>55.62</v>
      </c>
      <c r="L151" s="221">
        <v>0</v>
      </c>
      <c r="M151" s="220"/>
      <c r="N151" s="221">
        <f t="shared" si="10"/>
        <v>0</v>
      </c>
      <c r="O151" s="220"/>
      <c r="P151" s="220"/>
      <c r="Q151" s="220"/>
      <c r="R151" s="31"/>
      <c r="T151" s="153" t="s">
        <v>18</v>
      </c>
      <c r="U151" s="38" t="s">
        <v>40</v>
      </c>
      <c r="V151" s="154">
        <v>0.04</v>
      </c>
      <c r="W151" s="154">
        <f t="shared" si="11"/>
        <v>2.2248000000000001</v>
      </c>
      <c r="X151" s="154">
        <v>0</v>
      </c>
      <c r="Y151" s="154">
        <f t="shared" si="12"/>
        <v>0</v>
      </c>
      <c r="Z151" s="154">
        <v>0</v>
      </c>
      <c r="AA151" s="155">
        <f t="shared" si="13"/>
        <v>0</v>
      </c>
      <c r="AR151" s="15" t="s">
        <v>145</v>
      </c>
      <c r="AT151" s="15" t="s">
        <v>141</v>
      </c>
      <c r="AU151" s="15" t="s">
        <v>80</v>
      </c>
      <c r="AY151" s="15" t="s">
        <v>140</v>
      </c>
      <c r="BE151" s="156">
        <f t="shared" si="14"/>
        <v>0</v>
      </c>
      <c r="BF151" s="156">
        <f t="shared" si="15"/>
        <v>0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5" t="s">
        <v>82</v>
      </c>
      <c r="BK151" s="156">
        <f t="shared" si="19"/>
        <v>0</v>
      </c>
      <c r="BL151" s="15" t="s">
        <v>145</v>
      </c>
      <c r="BM151" s="15" t="s">
        <v>220</v>
      </c>
    </row>
    <row r="152" spans="2:65" s="1" customFormat="1" ht="44.25" customHeight="1" x14ac:dyDescent="0.3">
      <c r="B152" s="29"/>
      <c r="C152" s="149" t="s">
        <v>221</v>
      </c>
      <c r="D152" s="149" t="s">
        <v>141</v>
      </c>
      <c r="E152" s="150" t="s">
        <v>222</v>
      </c>
      <c r="F152" s="219" t="s">
        <v>223</v>
      </c>
      <c r="G152" s="220"/>
      <c r="H152" s="220"/>
      <c r="I152" s="220"/>
      <c r="J152" s="151" t="s">
        <v>149</v>
      </c>
      <c r="K152" s="152">
        <v>50.685000000000002</v>
      </c>
      <c r="L152" s="221">
        <v>0</v>
      </c>
      <c r="M152" s="220"/>
      <c r="N152" s="221">
        <f t="shared" si="10"/>
        <v>0</v>
      </c>
      <c r="O152" s="220"/>
      <c r="P152" s="220"/>
      <c r="Q152" s="220"/>
      <c r="R152" s="31"/>
      <c r="T152" s="153" t="s">
        <v>18</v>
      </c>
      <c r="U152" s="38" t="s">
        <v>40</v>
      </c>
      <c r="V152" s="154">
        <v>0.12</v>
      </c>
      <c r="W152" s="154">
        <f t="shared" si="11"/>
        <v>6.0822000000000003</v>
      </c>
      <c r="X152" s="154">
        <v>9.58E-3</v>
      </c>
      <c r="Y152" s="154">
        <f t="shared" si="12"/>
        <v>0.4855623</v>
      </c>
      <c r="Z152" s="154">
        <v>0</v>
      </c>
      <c r="AA152" s="155">
        <f t="shared" si="13"/>
        <v>0</v>
      </c>
      <c r="AR152" s="15" t="s">
        <v>145</v>
      </c>
      <c r="AT152" s="15" t="s">
        <v>141</v>
      </c>
      <c r="AU152" s="15" t="s">
        <v>80</v>
      </c>
      <c r="AY152" s="15" t="s">
        <v>140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5" t="s">
        <v>82</v>
      </c>
      <c r="BK152" s="156">
        <f t="shared" si="19"/>
        <v>0</v>
      </c>
      <c r="BL152" s="15" t="s">
        <v>145</v>
      </c>
      <c r="BM152" s="15" t="s">
        <v>224</v>
      </c>
    </row>
    <row r="153" spans="2:65" s="1" customFormat="1" ht="31.5" customHeight="1" x14ac:dyDescent="0.3">
      <c r="B153" s="29"/>
      <c r="C153" s="149" t="s">
        <v>225</v>
      </c>
      <c r="D153" s="149" t="s">
        <v>141</v>
      </c>
      <c r="E153" s="150" t="s">
        <v>226</v>
      </c>
      <c r="F153" s="219" t="s">
        <v>227</v>
      </c>
      <c r="G153" s="220"/>
      <c r="H153" s="220"/>
      <c r="I153" s="220"/>
      <c r="J153" s="151" t="s">
        <v>149</v>
      </c>
      <c r="K153" s="152">
        <v>60.515999999999998</v>
      </c>
      <c r="L153" s="221">
        <v>0</v>
      </c>
      <c r="M153" s="220"/>
      <c r="N153" s="221">
        <f t="shared" si="10"/>
        <v>0</v>
      </c>
      <c r="O153" s="220"/>
      <c r="P153" s="220"/>
      <c r="Q153" s="220"/>
      <c r="R153" s="31"/>
      <c r="T153" s="153" t="s">
        <v>18</v>
      </c>
      <c r="U153" s="38" t="s">
        <v>40</v>
      </c>
      <c r="V153" s="154">
        <v>2.5000000000000001E-2</v>
      </c>
      <c r="W153" s="154">
        <f t="shared" si="11"/>
        <v>1.5129000000000001</v>
      </c>
      <c r="X153" s="154">
        <v>1.09E-2</v>
      </c>
      <c r="Y153" s="154">
        <f t="shared" si="12"/>
        <v>0.6596244</v>
      </c>
      <c r="Z153" s="154">
        <v>0</v>
      </c>
      <c r="AA153" s="155">
        <f t="shared" si="13"/>
        <v>0</v>
      </c>
      <c r="AR153" s="15" t="s">
        <v>145</v>
      </c>
      <c r="AT153" s="15" t="s">
        <v>141</v>
      </c>
      <c r="AU153" s="15" t="s">
        <v>80</v>
      </c>
      <c r="AY153" s="15" t="s">
        <v>140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5" t="s">
        <v>82</v>
      </c>
      <c r="BK153" s="156">
        <f t="shared" si="19"/>
        <v>0</v>
      </c>
      <c r="BL153" s="15" t="s">
        <v>145</v>
      </c>
      <c r="BM153" s="15" t="s">
        <v>228</v>
      </c>
    </row>
    <row r="154" spans="2:65" s="1" customFormat="1" ht="22.5" customHeight="1" x14ac:dyDescent="0.3">
      <c r="B154" s="29"/>
      <c r="C154" s="149" t="s">
        <v>229</v>
      </c>
      <c r="D154" s="149" t="s">
        <v>141</v>
      </c>
      <c r="E154" s="150" t="s">
        <v>230</v>
      </c>
      <c r="F154" s="219" t="s">
        <v>816</v>
      </c>
      <c r="G154" s="220"/>
      <c r="H154" s="220"/>
      <c r="I154" s="220"/>
      <c r="J154" s="151" t="s">
        <v>179</v>
      </c>
      <c r="K154" s="152">
        <v>0.11</v>
      </c>
      <c r="L154" s="221">
        <v>0</v>
      </c>
      <c r="M154" s="220"/>
      <c r="N154" s="221">
        <f t="shared" si="10"/>
        <v>0</v>
      </c>
      <c r="O154" s="220"/>
      <c r="P154" s="220"/>
      <c r="Q154" s="220"/>
      <c r="R154" s="31"/>
      <c r="T154" s="153" t="s">
        <v>18</v>
      </c>
      <c r="U154" s="38" t="s">
        <v>40</v>
      </c>
      <c r="V154" s="154">
        <v>15.211</v>
      </c>
      <c r="W154" s="154">
        <f t="shared" si="11"/>
        <v>1.6732100000000001</v>
      </c>
      <c r="X154" s="154">
        <v>1.0530600000000001</v>
      </c>
      <c r="Y154" s="154">
        <f t="shared" si="12"/>
        <v>0.11583660000000001</v>
      </c>
      <c r="Z154" s="154">
        <v>0</v>
      </c>
      <c r="AA154" s="155">
        <f t="shared" si="13"/>
        <v>0</v>
      </c>
      <c r="AR154" s="15" t="s">
        <v>145</v>
      </c>
      <c r="AT154" s="15" t="s">
        <v>141</v>
      </c>
      <c r="AU154" s="15" t="s">
        <v>80</v>
      </c>
      <c r="AY154" s="15" t="s">
        <v>140</v>
      </c>
      <c r="BE154" s="156">
        <f t="shared" si="14"/>
        <v>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5" t="s">
        <v>82</v>
      </c>
      <c r="BK154" s="156">
        <f t="shared" si="19"/>
        <v>0</v>
      </c>
      <c r="BL154" s="15" t="s">
        <v>145</v>
      </c>
      <c r="BM154" s="15" t="s">
        <v>231</v>
      </c>
    </row>
    <row r="155" spans="2:65" s="1" customFormat="1" ht="31.5" customHeight="1" x14ac:dyDescent="0.3">
      <c r="B155" s="29"/>
      <c r="C155" s="149" t="s">
        <v>232</v>
      </c>
      <c r="D155" s="149" t="s">
        <v>141</v>
      </c>
      <c r="E155" s="150" t="s">
        <v>233</v>
      </c>
      <c r="F155" s="219" t="s">
        <v>803</v>
      </c>
      <c r="G155" s="220"/>
      <c r="H155" s="220"/>
      <c r="I155" s="220"/>
      <c r="J155" s="151" t="s">
        <v>160</v>
      </c>
      <c r="K155" s="152">
        <v>27.79</v>
      </c>
      <c r="L155" s="221">
        <v>0</v>
      </c>
      <c r="M155" s="220"/>
      <c r="N155" s="221">
        <f t="shared" si="10"/>
        <v>0</v>
      </c>
      <c r="O155" s="220"/>
      <c r="P155" s="220"/>
      <c r="Q155" s="220"/>
      <c r="R155" s="31"/>
      <c r="T155" s="153" t="s">
        <v>18</v>
      </c>
      <c r="U155" s="38" t="s">
        <v>40</v>
      </c>
      <c r="V155" s="154">
        <v>0.54</v>
      </c>
      <c r="W155" s="154">
        <f t="shared" si="11"/>
        <v>15.006600000000001</v>
      </c>
      <c r="X155" s="154">
        <v>2.5049999999999999E-2</v>
      </c>
      <c r="Y155" s="154">
        <f t="shared" si="12"/>
        <v>0.69613949999999991</v>
      </c>
      <c r="Z155" s="154">
        <v>0</v>
      </c>
      <c r="AA155" s="155">
        <f t="shared" si="13"/>
        <v>0</v>
      </c>
      <c r="AR155" s="15" t="s">
        <v>145</v>
      </c>
      <c r="AT155" s="15" t="s">
        <v>141</v>
      </c>
      <c r="AU155" s="15" t="s">
        <v>80</v>
      </c>
      <c r="AY155" s="15" t="s">
        <v>140</v>
      </c>
      <c r="BE155" s="156">
        <f t="shared" si="14"/>
        <v>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5" t="s">
        <v>82</v>
      </c>
      <c r="BK155" s="156">
        <f t="shared" si="19"/>
        <v>0</v>
      </c>
      <c r="BL155" s="15" t="s">
        <v>145</v>
      </c>
      <c r="BM155" s="15" t="s">
        <v>234</v>
      </c>
    </row>
    <row r="156" spans="2:65" s="1" customFormat="1" ht="44.25" customHeight="1" x14ac:dyDescent="0.3">
      <c r="B156" s="29"/>
      <c r="C156" s="149" t="s">
        <v>235</v>
      </c>
      <c r="D156" s="149" t="s">
        <v>141</v>
      </c>
      <c r="E156" s="150" t="s">
        <v>236</v>
      </c>
      <c r="F156" s="219" t="s">
        <v>804</v>
      </c>
      <c r="G156" s="220"/>
      <c r="H156" s="220"/>
      <c r="I156" s="220"/>
      <c r="J156" s="151" t="s">
        <v>160</v>
      </c>
      <c r="K156" s="152">
        <v>9.3000000000000007</v>
      </c>
      <c r="L156" s="221">
        <v>0</v>
      </c>
      <c r="M156" s="220"/>
      <c r="N156" s="221">
        <f t="shared" si="10"/>
        <v>0</v>
      </c>
      <c r="O156" s="220"/>
      <c r="P156" s="220"/>
      <c r="Q156" s="220"/>
      <c r="R156" s="31"/>
      <c r="T156" s="153" t="s">
        <v>18</v>
      </c>
      <c r="U156" s="38" t="s">
        <v>40</v>
      </c>
      <c r="V156" s="154">
        <v>0.60399999999999998</v>
      </c>
      <c r="W156" s="154">
        <f t="shared" si="11"/>
        <v>5.6172000000000004</v>
      </c>
      <c r="X156" s="154">
        <v>4.2000000000000003E-2</v>
      </c>
      <c r="Y156" s="154">
        <f t="shared" si="12"/>
        <v>0.39060000000000006</v>
      </c>
      <c r="Z156" s="154">
        <v>0</v>
      </c>
      <c r="AA156" s="155">
        <f t="shared" si="13"/>
        <v>0</v>
      </c>
      <c r="AR156" s="15" t="s">
        <v>145</v>
      </c>
      <c r="AT156" s="15" t="s">
        <v>141</v>
      </c>
      <c r="AU156" s="15" t="s">
        <v>80</v>
      </c>
      <c r="AY156" s="15" t="s">
        <v>140</v>
      </c>
      <c r="BE156" s="156">
        <f t="shared" si="14"/>
        <v>0</v>
      </c>
      <c r="BF156" s="156">
        <f t="shared" si="15"/>
        <v>0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5" t="s">
        <v>82</v>
      </c>
      <c r="BK156" s="156">
        <f t="shared" si="19"/>
        <v>0</v>
      </c>
      <c r="BL156" s="15" t="s">
        <v>145</v>
      </c>
      <c r="BM156" s="15" t="s">
        <v>237</v>
      </c>
    </row>
    <row r="157" spans="2:65" s="1" customFormat="1" ht="31.5" customHeight="1" x14ac:dyDescent="0.3">
      <c r="B157" s="29"/>
      <c r="C157" s="149" t="s">
        <v>238</v>
      </c>
      <c r="D157" s="149" t="s">
        <v>141</v>
      </c>
      <c r="E157" s="150" t="s">
        <v>239</v>
      </c>
      <c r="F157" s="219" t="s">
        <v>805</v>
      </c>
      <c r="G157" s="220"/>
      <c r="H157" s="220"/>
      <c r="I157" s="220"/>
      <c r="J157" s="151" t="s">
        <v>160</v>
      </c>
      <c r="K157" s="152">
        <v>24.25</v>
      </c>
      <c r="L157" s="221">
        <v>0</v>
      </c>
      <c r="M157" s="220"/>
      <c r="N157" s="221">
        <f t="shared" si="10"/>
        <v>0</v>
      </c>
      <c r="O157" s="220"/>
      <c r="P157" s="220"/>
      <c r="Q157" s="220"/>
      <c r="R157" s="31"/>
      <c r="T157" s="153" t="s">
        <v>18</v>
      </c>
      <c r="U157" s="38" t="s">
        <v>40</v>
      </c>
      <c r="V157" s="154">
        <v>0.25</v>
      </c>
      <c r="W157" s="154">
        <f t="shared" si="11"/>
        <v>6.0625</v>
      </c>
      <c r="X157" s="154">
        <v>1.1339999999999999E-2</v>
      </c>
      <c r="Y157" s="154">
        <f t="shared" si="12"/>
        <v>0.27499499999999999</v>
      </c>
      <c r="Z157" s="154">
        <v>0</v>
      </c>
      <c r="AA157" s="155">
        <f t="shared" si="13"/>
        <v>0</v>
      </c>
      <c r="AR157" s="15" t="s">
        <v>145</v>
      </c>
      <c r="AT157" s="15" t="s">
        <v>141</v>
      </c>
      <c r="AU157" s="15" t="s">
        <v>80</v>
      </c>
      <c r="AY157" s="15" t="s">
        <v>140</v>
      </c>
      <c r="BE157" s="156">
        <f t="shared" si="14"/>
        <v>0</v>
      </c>
      <c r="BF157" s="156">
        <f t="shared" si="15"/>
        <v>0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5" t="s">
        <v>82</v>
      </c>
      <c r="BK157" s="156">
        <f t="shared" si="19"/>
        <v>0</v>
      </c>
      <c r="BL157" s="15" t="s">
        <v>145</v>
      </c>
      <c r="BM157" s="15" t="s">
        <v>240</v>
      </c>
    </row>
    <row r="158" spans="2:65" s="1" customFormat="1" ht="31.5" customHeight="1" x14ac:dyDescent="0.3">
      <c r="B158" s="29"/>
      <c r="C158" s="149" t="s">
        <v>241</v>
      </c>
      <c r="D158" s="149" t="s">
        <v>141</v>
      </c>
      <c r="E158" s="150" t="s">
        <v>242</v>
      </c>
      <c r="F158" s="219" t="s">
        <v>806</v>
      </c>
      <c r="G158" s="220"/>
      <c r="H158" s="220"/>
      <c r="I158" s="220"/>
      <c r="J158" s="151" t="s">
        <v>160</v>
      </c>
      <c r="K158" s="152">
        <v>21</v>
      </c>
      <c r="L158" s="221">
        <v>0</v>
      </c>
      <c r="M158" s="220"/>
      <c r="N158" s="221">
        <f t="shared" si="10"/>
        <v>0</v>
      </c>
      <c r="O158" s="220"/>
      <c r="P158" s="220"/>
      <c r="Q158" s="220"/>
      <c r="R158" s="31"/>
      <c r="T158" s="153" t="s">
        <v>18</v>
      </c>
      <c r="U158" s="38" t="s">
        <v>40</v>
      </c>
      <c r="V158" s="154">
        <v>0.5</v>
      </c>
      <c r="W158" s="154">
        <f t="shared" si="11"/>
        <v>10.5</v>
      </c>
      <c r="X158" s="154">
        <v>2.2689999999999998E-2</v>
      </c>
      <c r="Y158" s="154">
        <f t="shared" si="12"/>
        <v>0.47648999999999997</v>
      </c>
      <c r="Z158" s="154">
        <v>0</v>
      </c>
      <c r="AA158" s="155">
        <f t="shared" si="13"/>
        <v>0</v>
      </c>
      <c r="AR158" s="15" t="s">
        <v>145</v>
      </c>
      <c r="AT158" s="15" t="s">
        <v>141</v>
      </c>
      <c r="AU158" s="15" t="s">
        <v>80</v>
      </c>
      <c r="AY158" s="15" t="s">
        <v>140</v>
      </c>
      <c r="BE158" s="156">
        <f t="shared" si="14"/>
        <v>0</v>
      </c>
      <c r="BF158" s="156">
        <f t="shared" si="15"/>
        <v>0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5" t="s">
        <v>82</v>
      </c>
      <c r="BK158" s="156">
        <f t="shared" si="19"/>
        <v>0</v>
      </c>
      <c r="BL158" s="15" t="s">
        <v>145</v>
      </c>
      <c r="BM158" s="15" t="s">
        <v>243</v>
      </c>
    </row>
    <row r="159" spans="2:65" s="1" customFormat="1" ht="22.5" customHeight="1" x14ac:dyDescent="0.3">
      <c r="B159" s="29"/>
      <c r="C159" s="149" t="s">
        <v>244</v>
      </c>
      <c r="D159" s="149" t="s">
        <v>141</v>
      </c>
      <c r="E159" s="150" t="s">
        <v>245</v>
      </c>
      <c r="F159" s="219" t="s">
        <v>246</v>
      </c>
      <c r="G159" s="220"/>
      <c r="H159" s="220"/>
      <c r="I159" s="220"/>
      <c r="J159" s="151" t="s">
        <v>144</v>
      </c>
      <c r="K159" s="152">
        <v>3.6120000000000001</v>
      </c>
      <c r="L159" s="221">
        <v>0</v>
      </c>
      <c r="M159" s="220"/>
      <c r="N159" s="221">
        <f t="shared" si="10"/>
        <v>0</v>
      </c>
      <c r="O159" s="220"/>
      <c r="P159" s="220"/>
      <c r="Q159" s="220"/>
      <c r="R159" s="31"/>
      <c r="T159" s="153" t="s">
        <v>18</v>
      </c>
      <c r="U159" s="38" t="s">
        <v>40</v>
      </c>
      <c r="V159" s="154">
        <v>1.448</v>
      </c>
      <c r="W159" s="154">
        <f t="shared" si="11"/>
        <v>5.2301760000000002</v>
      </c>
      <c r="X159" s="154">
        <v>2.4533999999999998</v>
      </c>
      <c r="Y159" s="154">
        <f t="shared" si="12"/>
        <v>8.8616808000000002</v>
      </c>
      <c r="Z159" s="154">
        <v>0</v>
      </c>
      <c r="AA159" s="155">
        <f t="shared" si="13"/>
        <v>0</v>
      </c>
      <c r="AR159" s="15" t="s">
        <v>145</v>
      </c>
      <c r="AT159" s="15" t="s">
        <v>141</v>
      </c>
      <c r="AU159" s="15" t="s">
        <v>80</v>
      </c>
      <c r="AY159" s="15" t="s">
        <v>140</v>
      </c>
      <c r="BE159" s="156">
        <f t="shared" si="14"/>
        <v>0</v>
      </c>
      <c r="BF159" s="156">
        <f t="shared" si="15"/>
        <v>0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5" t="s">
        <v>82</v>
      </c>
      <c r="BK159" s="156">
        <f t="shared" si="19"/>
        <v>0</v>
      </c>
      <c r="BL159" s="15" t="s">
        <v>145</v>
      </c>
      <c r="BM159" s="15" t="s">
        <v>247</v>
      </c>
    </row>
    <row r="160" spans="2:65" s="1" customFormat="1" ht="22.5" customHeight="1" x14ac:dyDescent="0.3">
      <c r="B160" s="29"/>
      <c r="C160" s="149" t="s">
        <v>248</v>
      </c>
      <c r="D160" s="149" t="s">
        <v>141</v>
      </c>
      <c r="E160" s="150" t="s">
        <v>249</v>
      </c>
      <c r="F160" s="219" t="s">
        <v>250</v>
      </c>
      <c r="G160" s="220"/>
      <c r="H160" s="220"/>
      <c r="I160" s="220"/>
      <c r="J160" s="151" t="s">
        <v>149</v>
      </c>
      <c r="K160" s="152">
        <v>27.164000000000001</v>
      </c>
      <c r="L160" s="221">
        <v>0</v>
      </c>
      <c r="M160" s="220"/>
      <c r="N160" s="221">
        <f t="shared" si="10"/>
        <v>0</v>
      </c>
      <c r="O160" s="220"/>
      <c r="P160" s="220"/>
      <c r="Q160" s="220"/>
      <c r="R160" s="31"/>
      <c r="T160" s="153" t="s">
        <v>18</v>
      </c>
      <c r="U160" s="38" t="s">
        <v>40</v>
      </c>
      <c r="V160" s="154">
        <v>0.68100000000000005</v>
      </c>
      <c r="W160" s="154">
        <f t="shared" si="11"/>
        <v>18.498684000000001</v>
      </c>
      <c r="X160" s="154">
        <v>5.1900000000000002E-3</v>
      </c>
      <c r="Y160" s="154">
        <f t="shared" si="12"/>
        <v>0.14098116000000002</v>
      </c>
      <c r="Z160" s="154">
        <v>0</v>
      </c>
      <c r="AA160" s="155">
        <f t="shared" si="13"/>
        <v>0</v>
      </c>
      <c r="AR160" s="15" t="s">
        <v>145</v>
      </c>
      <c r="AT160" s="15" t="s">
        <v>141</v>
      </c>
      <c r="AU160" s="15" t="s">
        <v>80</v>
      </c>
      <c r="AY160" s="15" t="s">
        <v>140</v>
      </c>
      <c r="BE160" s="156">
        <f t="shared" si="14"/>
        <v>0</v>
      </c>
      <c r="BF160" s="156">
        <f t="shared" si="15"/>
        <v>0</v>
      </c>
      <c r="BG160" s="156">
        <f t="shared" si="16"/>
        <v>0</v>
      </c>
      <c r="BH160" s="156">
        <f t="shared" si="17"/>
        <v>0</v>
      </c>
      <c r="BI160" s="156">
        <f t="shared" si="18"/>
        <v>0</v>
      </c>
      <c r="BJ160" s="15" t="s">
        <v>82</v>
      </c>
      <c r="BK160" s="156">
        <f t="shared" si="19"/>
        <v>0</v>
      </c>
      <c r="BL160" s="15" t="s">
        <v>145</v>
      </c>
      <c r="BM160" s="15" t="s">
        <v>251</v>
      </c>
    </row>
    <row r="161" spans="2:65" s="1" customFormat="1" ht="22.5" customHeight="1" x14ac:dyDescent="0.3">
      <c r="B161" s="29"/>
      <c r="C161" s="149" t="s">
        <v>252</v>
      </c>
      <c r="D161" s="149" t="s">
        <v>141</v>
      </c>
      <c r="E161" s="150" t="s">
        <v>253</v>
      </c>
      <c r="F161" s="219" t="s">
        <v>254</v>
      </c>
      <c r="G161" s="220"/>
      <c r="H161" s="220"/>
      <c r="I161" s="220"/>
      <c r="J161" s="151" t="s">
        <v>149</v>
      </c>
      <c r="K161" s="152">
        <v>27.164000000000001</v>
      </c>
      <c r="L161" s="221">
        <v>0</v>
      </c>
      <c r="M161" s="220"/>
      <c r="N161" s="221">
        <f t="shared" si="10"/>
        <v>0</v>
      </c>
      <c r="O161" s="220"/>
      <c r="P161" s="220"/>
      <c r="Q161" s="220"/>
      <c r="R161" s="31"/>
      <c r="T161" s="153" t="s">
        <v>18</v>
      </c>
      <c r="U161" s="38" t="s">
        <v>40</v>
      </c>
      <c r="V161" s="154">
        <v>0.24</v>
      </c>
      <c r="W161" s="154">
        <f t="shared" si="11"/>
        <v>6.5193599999999998</v>
      </c>
      <c r="X161" s="154">
        <v>0</v>
      </c>
      <c r="Y161" s="154">
        <f t="shared" si="12"/>
        <v>0</v>
      </c>
      <c r="Z161" s="154">
        <v>0</v>
      </c>
      <c r="AA161" s="155">
        <f t="shared" si="13"/>
        <v>0</v>
      </c>
      <c r="AR161" s="15" t="s">
        <v>145</v>
      </c>
      <c r="AT161" s="15" t="s">
        <v>141</v>
      </c>
      <c r="AU161" s="15" t="s">
        <v>80</v>
      </c>
      <c r="AY161" s="15" t="s">
        <v>140</v>
      </c>
      <c r="BE161" s="156">
        <f t="shared" si="14"/>
        <v>0</v>
      </c>
      <c r="BF161" s="156">
        <f t="shared" si="15"/>
        <v>0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5" t="s">
        <v>82</v>
      </c>
      <c r="BK161" s="156">
        <f t="shared" si="19"/>
        <v>0</v>
      </c>
      <c r="BL161" s="15" t="s">
        <v>145</v>
      </c>
      <c r="BM161" s="15" t="s">
        <v>255</v>
      </c>
    </row>
    <row r="162" spans="2:65" s="1" customFormat="1" ht="31.5" customHeight="1" x14ac:dyDescent="0.3">
      <c r="B162" s="29"/>
      <c r="C162" s="149" t="s">
        <v>256</v>
      </c>
      <c r="D162" s="149" t="s">
        <v>141</v>
      </c>
      <c r="E162" s="150" t="s">
        <v>257</v>
      </c>
      <c r="F162" s="219" t="s">
        <v>258</v>
      </c>
      <c r="G162" s="220"/>
      <c r="H162" s="220"/>
      <c r="I162" s="220"/>
      <c r="J162" s="151" t="s">
        <v>179</v>
      </c>
      <c r="K162" s="152">
        <v>7.0999999999999994E-2</v>
      </c>
      <c r="L162" s="221">
        <v>0</v>
      </c>
      <c r="M162" s="220"/>
      <c r="N162" s="221">
        <f t="shared" si="10"/>
        <v>0</v>
      </c>
      <c r="O162" s="220"/>
      <c r="P162" s="220"/>
      <c r="Q162" s="220"/>
      <c r="R162" s="31"/>
      <c r="T162" s="153" t="s">
        <v>18</v>
      </c>
      <c r="U162" s="38" t="s">
        <v>40</v>
      </c>
      <c r="V162" s="154">
        <v>39</v>
      </c>
      <c r="W162" s="154">
        <f t="shared" si="11"/>
        <v>2.7689999999999997</v>
      </c>
      <c r="X162" s="154">
        <v>1.0515600000000001</v>
      </c>
      <c r="Y162" s="154">
        <f t="shared" si="12"/>
        <v>7.4660759999999993E-2</v>
      </c>
      <c r="Z162" s="154">
        <v>0</v>
      </c>
      <c r="AA162" s="155">
        <f t="shared" si="13"/>
        <v>0</v>
      </c>
      <c r="AR162" s="15" t="s">
        <v>145</v>
      </c>
      <c r="AT162" s="15" t="s">
        <v>141</v>
      </c>
      <c r="AU162" s="15" t="s">
        <v>80</v>
      </c>
      <c r="AY162" s="15" t="s">
        <v>140</v>
      </c>
      <c r="BE162" s="156">
        <f t="shared" si="14"/>
        <v>0</v>
      </c>
      <c r="BF162" s="156">
        <f t="shared" si="15"/>
        <v>0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5" t="s">
        <v>82</v>
      </c>
      <c r="BK162" s="156">
        <f t="shared" si="19"/>
        <v>0</v>
      </c>
      <c r="BL162" s="15" t="s">
        <v>145</v>
      </c>
      <c r="BM162" s="15" t="s">
        <v>259</v>
      </c>
    </row>
    <row r="163" spans="2:65" s="1" customFormat="1" ht="31.5" customHeight="1" x14ac:dyDescent="0.3">
      <c r="B163" s="29"/>
      <c r="C163" s="149" t="s">
        <v>260</v>
      </c>
      <c r="D163" s="149" t="s">
        <v>141</v>
      </c>
      <c r="E163" s="150" t="s">
        <v>261</v>
      </c>
      <c r="F163" s="219" t="s">
        <v>262</v>
      </c>
      <c r="G163" s="220"/>
      <c r="H163" s="220"/>
      <c r="I163" s="220"/>
      <c r="J163" s="151" t="s">
        <v>179</v>
      </c>
      <c r="K163" s="152">
        <v>0.27700000000000002</v>
      </c>
      <c r="L163" s="221">
        <v>0</v>
      </c>
      <c r="M163" s="220"/>
      <c r="N163" s="221">
        <f t="shared" si="10"/>
        <v>0</v>
      </c>
      <c r="O163" s="220"/>
      <c r="P163" s="220"/>
      <c r="Q163" s="220"/>
      <c r="R163" s="31"/>
      <c r="T163" s="153" t="s">
        <v>18</v>
      </c>
      <c r="U163" s="38" t="s">
        <v>40</v>
      </c>
      <c r="V163" s="154">
        <v>37.704000000000001</v>
      </c>
      <c r="W163" s="154">
        <f t="shared" si="11"/>
        <v>10.444008000000002</v>
      </c>
      <c r="X163" s="154">
        <v>1.0525599999999999</v>
      </c>
      <c r="Y163" s="154">
        <f t="shared" si="12"/>
        <v>0.29155912</v>
      </c>
      <c r="Z163" s="154">
        <v>0</v>
      </c>
      <c r="AA163" s="155">
        <f t="shared" si="13"/>
        <v>0</v>
      </c>
      <c r="AR163" s="15" t="s">
        <v>145</v>
      </c>
      <c r="AT163" s="15" t="s">
        <v>141</v>
      </c>
      <c r="AU163" s="15" t="s">
        <v>80</v>
      </c>
      <c r="AY163" s="15" t="s">
        <v>140</v>
      </c>
      <c r="BE163" s="156">
        <f t="shared" si="14"/>
        <v>0</v>
      </c>
      <c r="BF163" s="156">
        <f t="shared" si="15"/>
        <v>0</v>
      </c>
      <c r="BG163" s="156">
        <f t="shared" si="16"/>
        <v>0</v>
      </c>
      <c r="BH163" s="156">
        <f t="shared" si="17"/>
        <v>0</v>
      </c>
      <c r="BI163" s="156">
        <f t="shared" si="18"/>
        <v>0</v>
      </c>
      <c r="BJ163" s="15" t="s">
        <v>82</v>
      </c>
      <c r="BK163" s="156">
        <f t="shared" si="19"/>
        <v>0</v>
      </c>
      <c r="BL163" s="15" t="s">
        <v>145</v>
      </c>
      <c r="BM163" s="15" t="s">
        <v>263</v>
      </c>
    </row>
    <row r="164" spans="2:65" s="10" customFormat="1" ht="29.85" customHeight="1" x14ac:dyDescent="0.3">
      <c r="B164" s="138"/>
      <c r="C164" s="139"/>
      <c r="D164" s="148" t="s">
        <v>110</v>
      </c>
      <c r="E164" s="148"/>
      <c r="F164" s="148"/>
      <c r="G164" s="148"/>
      <c r="H164" s="148"/>
      <c r="I164" s="148"/>
      <c r="J164" s="148"/>
      <c r="K164" s="148"/>
      <c r="L164" s="148"/>
      <c r="M164" s="148"/>
      <c r="N164" s="230">
        <f>BK164</f>
        <v>0</v>
      </c>
      <c r="O164" s="231"/>
      <c r="P164" s="231"/>
      <c r="Q164" s="231"/>
      <c r="R164" s="141"/>
      <c r="T164" s="142"/>
      <c r="U164" s="139"/>
      <c r="V164" s="139"/>
      <c r="W164" s="143">
        <f>SUM(W165:W184)</f>
        <v>187.23929999999999</v>
      </c>
      <c r="X164" s="139"/>
      <c r="Y164" s="143">
        <f>SUM(Y165:Y184)</f>
        <v>14.765721930000003</v>
      </c>
      <c r="Z164" s="139"/>
      <c r="AA164" s="144">
        <f>SUM(AA165:AA184)</f>
        <v>0</v>
      </c>
      <c r="AR164" s="145" t="s">
        <v>82</v>
      </c>
      <c r="AT164" s="146" t="s">
        <v>74</v>
      </c>
      <c r="AU164" s="146" t="s">
        <v>82</v>
      </c>
      <c r="AY164" s="145" t="s">
        <v>140</v>
      </c>
      <c r="BK164" s="147">
        <f>SUM(BK165:BK184)</f>
        <v>0</v>
      </c>
    </row>
    <row r="165" spans="2:65" s="1" customFormat="1" ht="31.5" customHeight="1" x14ac:dyDescent="0.3">
      <c r="B165" s="29"/>
      <c r="C165" s="149" t="s">
        <v>264</v>
      </c>
      <c r="D165" s="149" t="s">
        <v>141</v>
      </c>
      <c r="E165" s="150" t="s">
        <v>265</v>
      </c>
      <c r="F165" s="219" t="s">
        <v>266</v>
      </c>
      <c r="G165" s="220"/>
      <c r="H165" s="220"/>
      <c r="I165" s="220"/>
      <c r="J165" s="151" t="s">
        <v>149</v>
      </c>
      <c r="K165" s="152">
        <v>53.805</v>
      </c>
      <c r="L165" s="221">
        <v>0</v>
      </c>
      <c r="M165" s="220"/>
      <c r="N165" s="221">
        <f t="shared" ref="N165:N184" si="20">ROUND(L165*K165,2)</f>
        <v>0</v>
      </c>
      <c r="O165" s="220"/>
      <c r="P165" s="220"/>
      <c r="Q165" s="220"/>
      <c r="R165" s="31"/>
      <c r="T165" s="153" t="s">
        <v>18</v>
      </c>
      <c r="U165" s="38" t="s">
        <v>40</v>
      </c>
      <c r="V165" s="154">
        <v>0.56999999999999995</v>
      </c>
      <c r="W165" s="154">
        <f t="shared" ref="W165:W184" si="21">V165*K165</f>
        <v>30.668849999999996</v>
      </c>
      <c r="X165" s="154">
        <v>1.8380000000000001E-2</v>
      </c>
      <c r="Y165" s="154">
        <f t="shared" ref="Y165:Y184" si="22">X165*K165</f>
        <v>0.98893589999999998</v>
      </c>
      <c r="Z165" s="154">
        <v>0</v>
      </c>
      <c r="AA165" s="155">
        <f t="shared" ref="AA165:AA184" si="23">Z165*K165</f>
        <v>0</v>
      </c>
      <c r="AR165" s="15" t="s">
        <v>145</v>
      </c>
      <c r="AT165" s="15" t="s">
        <v>141</v>
      </c>
      <c r="AU165" s="15" t="s">
        <v>80</v>
      </c>
      <c r="AY165" s="15" t="s">
        <v>140</v>
      </c>
      <c r="BE165" s="156">
        <f t="shared" ref="BE165:BE184" si="24">IF(U165="základní",N165,0)</f>
        <v>0</v>
      </c>
      <c r="BF165" s="156">
        <f t="shared" ref="BF165:BF184" si="25">IF(U165="snížená",N165,0)</f>
        <v>0</v>
      </c>
      <c r="BG165" s="156">
        <f t="shared" ref="BG165:BG184" si="26">IF(U165="zákl. přenesená",N165,0)</f>
        <v>0</v>
      </c>
      <c r="BH165" s="156">
        <f t="shared" ref="BH165:BH184" si="27">IF(U165="sníž. přenesená",N165,0)</f>
        <v>0</v>
      </c>
      <c r="BI165" s="156">
        <f t="shared" ref="BI165:BI184" si="28">IF(U165="nulová",N165,0)</f>
        <v>0</v>
      </c>
      <c r="BJ165" s="15" t="s">
        <v>82</v>
      </c>
      <c r="BK165" s="156">
        <f t="shared" ref="BK165:BK184" si="29">ROUND(L165*K165,2)</f>
        <v>0</v>
      </c>
      <c r="BL165" s="15" t="s">
        <v>145</v>
      </c>
      <c r="BM165" s="15" t="s">
        <v>267</v>
      </c>
    </row>
    <row r="166" spans="2:65" s="1" customFormat="1" ht="57" customHeight="1" x14ac:dyDescent="0.3">
      <c r="B166" s="29"/>
      <c r="C166" s="149" t="s">
        <v>268</v>
      </c>
      <c r="D166" s="149" t="s">
        <v>141</v>
      </c>
      <c r="E166" s="150" t="s">
        <v>269</v>
      </c>
      <c r="F166" s="219" t="s">
        <v>270</v>
      </c>
      <c r="G166" s="220"/>
      <c r="H166" s="220"/>
      <c r="I166" s="220"/>
      <c r="J166" s="151" t="s">
        <v>149</v>
      </c>
      <c r="K166" s="152">
        <v>45.804000000000002</v>
      </c>
      <c r="L166" s="221">
        <v>0</v>
      </c>
      <c r="M166" s="220"/>
      <c r="N166" s="221">
        <f t="shared" si="20"/>
        <v>0</v>
      </c>
      <c r="O166" s="220"/>
      <c r="P166" s="220"/>
      <c r="Q166" s="220"/>
      <c r="R166" s="31"/>
      <c r="T166" s="153" t="s">
        <v>18</v>
      </c>
      <c r="U166" s="38" t="s">
        <v>40</v>
      </c>
      <c r="V166" s="154">
        <v>0</v>
      </c>
      <c r="W166" s="154">
        <f t="shared" si="21"/>
        <v>0</v>
      </c>
      <c r="X166" s="154">
        <v>1.8380000000000001E-2</v>
      </c>
      <c r="Y166" s="154">
        <f t="shared" si="22"/>
        <v>0.84187752000000005</v>
      </c>
      <c r="Z166" s="154">
        <v>0</v>
      </c>
      <c r="AA166" s="155">
        <f t="shared" si="23"/>
        <v>0</v>
      </c>
      <c r="AR166" s="15" t="s">
        <v>145</v>
      </c>
      <c r="AT166" s="15" t="s">
        <v>141</v>
      </c>
      <c r="AU166" s="15" t="s">
        <v>80</v>
      </c>
      <c r="AY166" s="15" t="s">
        <v>140</v>
      </c>
      <c r="BE166" s="156">
        <f t="shared" si="24"/>
        <v>0</v>
      </c>
      <c r="BF166" s="156">
        <f t="shared" si="25"/>
        <v>0</v>
      </c>
      <c r="BG166" s="156">
        <f t="shared" si="26"/>
        <v>0</v>
      </c>
      <c r="BH166" s="156">
        <f t="shared" si="27"/>
        <v>0</v>
      </c>
      <c r="BI166" s="156">
        <f t="shared" si="28"/>
        <v>0</v>
      </c>
      <c r="BJ166" s="15" t="s">
        <v>82</v>
      </c>
      <c r="BK166" s="156">
        <f t="shared" si="29"/>
        <v>0</v>
      </c>
      <c r="BL166" s="15" t="s">
        <v>145</v>
      </c>
      <c r="BM166" s="15" t="s">
        <v>271</v>
      </c>
    </row>
    <row r="167" spans="2:65" s="1" customFormat="1" ht="57" customHeight="1" x14ac:dyDescent="0.3">
      <c r="B167" s="29"/>
      <c r="C167" s="149" t="s">
        <v>272</v>
      </c>
      <c r="D167" s="149" t="s">
        <v>141</v>
      </c>
      <c r="E167" s="150" t="s">
        <v>269</v>
      </c>
      <c r="F167" s="219" t="s">
        <v>270</v>
      </c>
      <c r="G167" s="220"/>
      <c r="H167" s="220"/>
      <c r="I167" s="220"/>
      <c r="J167" s="151" t="s">
        <v>149</v>
      </c>
      <c r="K167" s="152">
        <v>115.843</v>
      </c>
      <c r="L167" s="221">
        <v>0</v>
      </c>
      <c r="M167" s="220"/>
      <c r="N167" s="221">
        <f t="shared" si="20"/>
        <v>0</v>
      </c>
      <c r="O167" s="220"/>
      <c r="P167" s="220"/>
      <c r="Q167" s="220"/>
      <c r="R167" s="31"/>
      <c r="T167" s="153" t="s">
        <v>18</v>
      </c>
      <c r="U167" s="38" t="s">
        <v>40</v>
      </c>
      <c r="V167" s="154">
        <v>0</v>
      </c>
      <c r="W167" s="154">
        <f t="shared" si="21"/>
        <v>0</v>
      </c>
      <c r="X167" s="154">
        <v>1.8380000000000001E-2</v>
      </c>
      <c r="Y167" s="154">
        <f t="shared" si="22"/>
        <v>2.1291943400000002</v>
      </c>
      <c r="Z167" s="154">
        <v>0</v>
      </c>
      <c r="AA167" s="155">
        <f t="shared" si="23"/>
        <v>0</v>
      </c>
      <c r="AR167" s="15" t="s">
        <v>145</v>
      </c>
      <c r="AT167" s="15" t="s">
        <v>141</v>
      </c>
      <c r="AU167" s="15" t="s">
        <v>80</v>
      </c>
      <c r="AY167" s="15" t="s">
        <v>140</v>
      </c>
      <c r="BE167" s="156">
        <f t="shared" si="24"/>
        <v>0</v>
      </c>
      <c r="BF167" s="156">
        <f t="shared" si="25"/>
        <v>0</v>
      </c>
      <c r="BG167" s="156">
        <f t="shared" si="26"/>
        <v>0</v>
      </c>
      <c r="BH167" s="156">
        <f t="shared" si="27"/>
        <v>0</v>
      </c>
      <c r="BI167" s="156">
        <f t="shared" si="28"/>
        <v>0</v>
      </c>
      <c r="BJ167" s="15" t="s">
        <v>82</v>
      </c>
      <c r="BK167" s="156">
        <f t="shared" si="29"/>
        <v>0</v>
      </c>
      <c r="BL167" s="15" t="s">
        <v>145</v>
      </c>
      <c r="BM167" s="15" t="s">
        <v>273</v>
      </c>
    </row>
    <row r="168" spans="2:65" s="1" customFormat="1" ht="44.25" customHeight="1" x14ac:dyDescent="0.3">
      <c r="B168" s="29"/>
      <c r="C168" s="149" t="s">
        <v>274</v>
      </c>
      <c r="D168" s="149" t="s">
        <v>141</v>
      </c>
      <c r="E168" s="150" t="s">
        <v>275</v>
      </c>
      <c r="F168" s="219" t="s">
        <v>276</v>
      </c>
      <c r="G168" s="220"/>
      <c r="H168" s="220"/>
      <c r="I168" s="220"/>
      <c r="J168" s="151" t="s">
        <v>149</v>
      </c>
      <c r="K168" s="152">
        <v>6.12</v>
      </c>
      <c r="L168" s="221">
        <v>0</v>
      </c>
      <c r="M168" s="220"/>
      <c r="N168" s="221">
        <f t="shared" si="20"/>
        <v>0</v>
      </c>
      <c r="O168" s="220"/>
      <c r="P168" s="220"/>
      <c r="Q168" s="220"/>
      <c r="R168" s="31"/>
      <c r="T168" s="153" t="s">
        <v>18</v>
      </c>
      <c r="U168" s="38" t="s">
        <v>40</v>
      </c>
      <c r="V168" s="154">
        <v>0</v>
      </c>
      <c r="W168" s="154">
        <f t="shared" si="21"/>
        <v>0</v>
      </c>
      <c r="X168" s="154">
        <v>7.9000000000000008E-3</v>
      </c>
      <c r="Y168" s="154">
        <f t="shared" si="22"/>
        <v>4.8348000000000009E-2</v>
      </c>
      <c r="Z168" s="154">
        <v>0</v>
      </c>
      <c r="AA168" s="155">
        <f t="shared" si="23"/>
        <v>0</v>
      </c>
      <c r="AR168" s="15" t="s">
        <v>145</v>
      </c>
      <c r="AT168" s="15" t="s">
        <v>141</v>
      </c>
      <c r="AU168" s="15" t="s">
        <v>80</v>
      </c>
      <c r="AY168" s="15" t="s">
        <v>140</v>
      </c>
      <c r="BE168" s="156">
        <f t="shared" si="24"/>
        <v>0</v>
      </c>
      <c r="BF168" s="156">
        <f t="shared" si="25"/>
        <v>0</v>
      </c>
      <c r="BG168" s="156">
        <f t="shared" si="26"/>
        <v>0</v>
      </c>
      <c r="BH168" s="156">
        <f t="shared" si="27"/>
        <v>0</v>
      </c>
      <c r="BI168" s="156">
        <f t="shared" si="28"/>
        <v>0</v>
      </c>
      <c r="BJ168" s="15" t="s">
        <v>82</v>
      </c>
      <c r="BK168" s="156">
        <f t="shared" si="29"/>
        <v>0</v>
      </c>
      <c r="BL168" s="15" t="s">
        <v>145</v>
      </c>
      <c r="BM168" s="15" t="s">
        <v>277</v>
      </c>
    </row>
    <row r="169" spans="2:65" s="1" customFormat="1" ht="44.25" customHeight="1" x14ac:dyDescent="0.3">
      <c r="B169" s="29"/>
      <c r="C169" s="149" t="s">
        <v>278</v>
      </c>
      <c r="D169" s="149" t="s">
        <v>141</v>
      </c>
      <c r="E169" s="150" t="s">
        <v>279</v>
      </c>
      <c r="F169" s="219" t="s">
        <v>280</v>
      </c>
      <c r="G169" s="220"/>
      <c r="H169" s="220"/>
      <c r="I169" s="220"/>
      <c r="J169" s="151" t="s">
        <v>149</v>
      </c>
      <c r="K169" s="152">
        <v>89.149000000000001</v>
      </c>
      <c r="L169" s="221">
        <v>0</v>
      </c>
      <c r="M169" s="220"/>
      <c r="N169" s="221">
        <f t="shared" si="20"/>
        <v>0</v>
      </c>
      <c r="O169" s="220"/>
      <c r="P169" s="220"/>
      <c r="Q169" s="220"/>
      <c r="R169" s="31"/>
      <c r="T169" s="153" t="s">
        <v>18</v>
      </c>
      <c r="U169" s="38" t="s">
        <v>40</v>
      </c>
      <c r="V169" s="154">
        <v>0.55000000000000004</v>
      </c>
      <c r="W169" s="154">
        <f t="shared" si="21"/>
        <v>49.031950000000002</v>
      </c>
      <c r="X169" s="154">
        <v>1.8380000000000001E-2</v>
      </c>
      <c r="Y169" s="154">
        <f t="shared" si="22"/>
        <v>1.63855862</v>
      </c>
      <c r="Z169" s="154">
        <v>0</v>
      </c>
      <c r="AA169" s="155">
        <f t="shared" si="23"/>
        <v>0</v>
      </c>
      <c r="AR169" s="15" t="s">
        <v>145</v>
      </c>
      <c r="AT169" s="15" t="s">
        <v>141</v>
      </c>
      <c r="AU169" s="15" t="s">
        <v>80</v>
      </c>
      <c r="AY169" s="15" t="s">
        <v>140</v>
      </c>
      <c r="BE169" s="156">
        <f t="shared" si="24"/>
        <v>0</v>
      </c>
      <c r="BF169" s="156">
        <f t="shared" si="25"/>
        <v>0</v>
      </c>
      <c r="BG169" s="156">
        <f t="shared" si="26"/>
        <v>0</v>
      </c>
      <c r="BH169" s="156">
        <f t="shared" si="27"/>
        <v>0</v>
      </c>
      <c r="BI169" s="156">
        <f t="shared" si="28"/>
        <v>0</v>
      </c>
      <c r="BJ169" s="15" t="s">
        <v>82</v>
      </c>
      <c r="BK169" s="156">
        <f t="shared" si="29"/>
        <v>0</v>
      </c>
      <c r="BL169" s="15" t="s">
        <v>145</v>
      </c>
      <c r="BM169" s="15" t="s">
        <v>281</v>
      </c>
    </row>
    <row r="170" spans="2:65" s="1" customFormat="1" ht="31.5" customHeight="1" x14ac:dyDescent="0.3">
      <c r="B170" s="29"/>
      <c r="C170" s="149" t="s">
        <v>282</v>
      </c>
      <c r="D170" s="149" t="s">
        <v>141</v>
      </c>
      <c r="E170" s="150" t="s">
        <v>283</v>
      </c>
      <c r="F170" s="219" t="s">
        <v>284</v>
      </c>
      <c r="G170" s="220"/>
      <c r="H170" s="220"/>
      <c r="I170" s="220"/>
      <c r="J170" s="151" t="s">
        <v>160</v>
      </c>
      <c r="K170" s="152">
        <v>66.14</v>
      </c>
      <c r="L170" s="221">
        <v>0</v>
      </c>
      <c r="M170" s="220"/>
      <c r="N170" s="221">
        <f t="shared" si="20"/>
        <v>0</v>
      </c>
      <c r="O170" s="220"/>
      <c r="P170" s="220"/>
      <c r="Q170" s="220"/>
      <c r="R170" s="31"/>
      <c r="T170" s="153" t="s">
        <v>18</v>
      </c>
      <c r="U170" s="38" t="s">
        <v>40</v>
      </c>
      <c r="V170" s="154">
        <v>0</v>
      </c>
      <c r="W170" s="154">
        <f t="shared" si="21"/>
        <v>0</v>
      </c>
      <c r="X170" s="154">
        <v>1.5E-3</v>
      </c>
      <c r="Y170" s="154">
        <f t="shared" si="22"/>
        <v>9.9210000000000007E-2</v>
      </c>
      <c r="Z170" s="154">
        <v>0</v>
      </c>
      <c r="AA170" s="155">
        <f t="shared" si="23"/>
        <v>0</v>
      </c>
      <c r="AR170" s="15" t="s">
        <v>145</v>
      </c>
      <c r="AT170" s="15" t="s">
        <v>141</v>
      </c>
      <c r="AU170" s="15" t="s">
        <v>80</v>
      </c>
      <c r="AY170" s="15" t="s">
        <v>140</v>
      </c>
      <c r="BE170" s="156">
        <f t="shared" si="24"/>
        <v>0</v>
      </c>
      <c r="BF170" s="156">
        <f t="shared" si="25"/>
        <v>0</v>
      </c>
      <c r="BG170" s="156">
        <f t="shared" si="26"/>
        <v>0</v>
      </c>
      <c r="BH170" s="156">
        <f t="shared" si="27"/>
        <v>0</v>
      </c>
      <c r="BI170" s="156">
        <f t="shared" si="28"/>
        <v>0</v>
      </c>
      <c r="BJ170" s="15" t="s">
        <v>82</v>
      </c>
      <c r="BK170" s="156">
        <f t="shared" si="29"/>
        <v>0</v>
      </c>
      <c r="BL170" s="15" t="s">
        <v>145</v>
      </c>
      <c r="BM170" s="15" t="s">
        <v>285</v>
      </c>
    </row>
    <row r="171" spans="2:65" s="1" customFormat="1" ht="44.25" customHeight="1" x14ac:dyDescent="0.3">
      <c r="B171" s="29"/>
      <c r="C171" s="149" t="s">
        <v>286</v>
      </c>
      <c r="D171" s="149" t="s">
        <v>141</v>
      </c>
      <c r="E171" s="150" t="s">
        <v>287</v>
      </c>
      <c r="F171" s="219" t="s">
        <v>288</v>
      </c>
      <c r="G171" s="220"/>
      <c r="H171" s="220"/>
      <c r="I171" s="220"/>
      <c r="J171" s="151" t="s">
        <v>149</v>
      </c>
      <c r="K171" s="152">
        <v>38.646999999999998</v>
      </c>
      <c r="L171" s="221">
        <v>0</v>
      </c>
      <c r="M171" s="220"/>
      <c r="N171" s="221">
        <f t="shared" si="20"/>
        <v>0</v>
      </c>
      <c r="O171" s="220"/>
      <c r="P171" s="220"/>
      <c r="Q171" s="220"/>
      <c r="R171" s="31"/>
      <c r="T171" s="153" t="s">
        <v>18</v>
      </c>
      <c r="U171" s="38" t="s">
        <v>40</v>
      </c>
      <c r="V171" s="154">
        <v>1.04</v>
      </c>
      <c r="W171" s="154">
        <f t="shared" si="21"/>
        <v>40.192880000000002</v>
      </c>
      <c r="X171" s="154">
        <v>9.3100000000000006E-3</v>
      </c>
      <c r="Y171" s="154">
        <f t="shared" si="22"/>
        <v>0.35980357000000002</v>
      </c>
      <c r="Z171" s="154">
        <v>0</v>
      </c>
      <c r="AA171" s="155">
        <f t="shared" si="23"/>
        <v>0</v>
      </c>
      <c r="AR171" s="15" t="s">
        <v>145</v>
      </c>
      <c r="AT171" s="15" t="s">
        <v>141</v>
      </c>
      <c r="AU171" s="15" t="s">
        <v>80</v>
      </c>
      <c r="AY171" s="15" t="s">
        <v>140</v>
      </c>
      <c r="BE171" s="156">
        <f t="shared" si="24"/>
        <v>0</v>
      </c>
      <c r="BF171" s="156">
        <f t="shared" si="25"/>
        <v>0</v>
      </c>
      <c r="BG171" s="156">
        <f t="shared" si="26"/>
        <v>0</v>
      </c>
      <c r="BH171" s="156">
        <f t="shared" si="27"/>
        <v>0</v>
      </c>
      <c r="BI171" s="156">
        <f t="shared" si="28"/>
        <v>0</v>
      </c>
      <c r="BJ171" s="15" t="s">
        <v>82</v>
      </c>
      <c r="BK171" s="156">
        <f t="shared" si="29"/>
        <v>0</v>
      </c>
      <c r="BL171" s="15" t="s">
        <v>145</v>
      </c>
      <c r="BM171" s="15" t="s">
        <v>289</v>
      </c>
    </row>
    <row r="172" spans="2:65" s="1" customFormat="1" ht="22.5" customHeight="1" x14ac:dyDescent="0.3">
      <c r="B172" s="29"/>
      <c r="C172" s="157" t="s">
        <v>290</v>
      </c>
      <c r="D172" s="157" t="s">
        <v>163</v>
      </c>
      <c r="E172" s="158" t="s">
        <v>291</v>
      </c>
      <c r="F172" s="222" t="s">
        <v>807</v>
      </c>
      <c r="G172" s="223"/>
      <c r="H172" s="223"/>
      <c r="I172" s="223"/>
      <c r="J172" s="159" t="s">
        <v>149</v>
      </c>
      <c r="K172" s="160">
        <v>39.42</v>
      </c>
      <c r="L172" s="224">
        <v>0</v>
      </c>
      <c r="M172" s="223"/>
      <c r="N172" s="224">
        <f t="shared" si="20"/>
        <v>0</v>
      </c>
      <c r="O172" s="220"/>
      <c r="P172" s="220"/>
      <c r="Q172" s="220"/>
      <c r="R172" s="31"/>
      <c r="T172" s="153" t="s">
        <v>18</v>
      </c>
      <c r="U172" s="38" t="s">
        <v>40</v>
      </c>
      <c r="V172" s="154">
        <v>0</v>
      </c>
      <c r="W172" s="154">
        <f t="shared" si="21"/>
        <v>0</v>
      </c>
      <c r="X172" s="154">
        <v>7.4999999999999997E-3</v>
      </c>
      <c r="Y172" s="154">
        <f t="shared" si="22"/>
        <v>0.29565000000000002</v>
      </c>
      <c r="Z172" s="154">
        <v>0</v>
      </c>
      <c r="AA172" s="155">
        <f t="shared" si="23"/>
        <v>0</v>
      </c>
      <c r="AR172" s="15" t="s">
        <v>166</v>
      </c>
      <c r="AT172" s="15" t="s">
        <v>163</v>
      </c>
      <c r="AU172" s="15" t="s">
        <v>80</v>
      </c>
      <c r="AY172" s="15" t="s">
        <v>140</v>
      </c>
      <c r="BE172" s="156">
        <f t="shared" si="24"/>
        <v>0</v>
      </c>
      <c r="BF172" s="156">
        <f t="shared" si="25"/>
        <v>0</v>
      </c>
      <c r="BG172" s="156">
        <f t="shared" si="26"/>
        <v>0</v>
      </c>
      <c r="BH172" s="156">
        <f t="shared" si="27"/>
        <v>0</v>
      </c>
      <c r="BI172" s="156">
        <f t="shared" si="28"/>
        <v>0</v>
      </c>
      <c r="BJ172" s="15" t="s">
        <v>82</v>
      </c>
      <c r="BK172" s="156">
        <f t="shared" si="29"/>
        <v>0</v>
      </c>
      <c r="BL172" s="15" t="s">
        <v>145</v>
      </c>
      <c r="BM172" s="15" t="s">
        <v>292</v>
      </c>
    </row>
    <row r="173" spans="2:65" s="1" customFormat="1" ht="44.25" customHeight="1" x14ac:dyDescent="0.3">
      <c r="B173" s="29"/>
      <c r="C173" s="149" t="s">
        <v>293</v>
      </c>
      <c r="D173" s="149" t="s">
        <v>141</v>
      </c>
      <c r="E173" s="150" t="s">
        <v>294</v>
      </c>
      <c r="F173" s="219" t="s">
        <v>295</v>
      </c>
      <c r="G173" s="220"/>
      <c r="H173" s="220"/>
      <c r="I173" s="220"/>
      <c r="J173" s="151" t="s">
        <v>149</v>
      </c>
      <c r="K173" s="152">
        <v>38.21</v>
      </c>
      <c r="L173" s="221">
        <v>0</v>
      </c>
      <c r="M173" s="220"/>
      <c r="N173" s="221">
        <f t="shared" si="20"/>
        <v>0</v>
      </c>
      <c r="O173" s="220"/>
      <c r="P173" s="220"/>
      <c r="Q173" s="220"/>
      <c r="R173" s="31"/>
      <c r="T173" s="153" t="s">
        <v>18</v>
      </c>
      <c r="U173" s="38" t="s">
        <v>40</v>
      </c>
      <c r="V173" s="154">
        <v>1.08</v>
      </c>
      <c r="W173" s="154">
        <f t="shared" si="21"/>
        <v>41.266800000000003</v>
      </c>
      <c r="X173" s="154">
        <v>9.4400000000000005E-3</v>
      </c>
      <c r="Y173" s="154">
        <f t="shared" si="22"/>
        <v>0.36070240000000003</v>
      </c>
      <c r="Z173" s="154">
        <v>0</v>
      </c>
      <c r="AA173" s="155">
        <f t="shared" si="23"/>
        <v>0</v>
      </c>
      <c r="AR173" s="15" t="s">
        <v>145</v>
      </c>
      <c r="AT173" s="15" t="s">
        <v>141</v>
      </c>
      <c r="AU173" s="15" t="s">
        <v>80</v>
      </c>
      <c r="AY173" s="15" t="s">
        <v>140</v>
      </c>
      <c r="BE173" s="156">
        <f t="shared" si="24"/>
        <v>0</v>
      </c>
      <c r="BF173" s="156">
        <f t="shared" si="25"/>
        <v>0</v>
      </c>
      <c r="BG173" s="156">
        <f t="shared" si="26"/>
        <v>0</v>
      </c>
      <c r="BH173" s="156">
        <f t="shared" si="27"/>
        <v>0</v>
      </c>
      <c r="BI173" s="156">
        <f t="shared" si="28"/>
        <v>0</v>
      </c>
      <c r="BJ173" s="15" t="s">
        <v>82</v>
      </c>
      <c r="BK173" s="156">
        <f t="shared" si="29"/>
        <v>0</v>
      </c>
      <c r="BL173" s="15" t="s">
        <v>145</v>
      </c>
      <c r="BM173" s="15" t="s">
        <v>296</v>
      </c>
    </row>
    <row r="174" spans="2:65" s="1" customFormat="1" ht="22.5" customHeight="1" x14ac:dyDescent="0.3">
      <c r="B174" s="29"/>
      <c r="C174" s="157" t="s">
        <v>297</v>
      </c>
      <c r="D174" s="157" t="s">
        <v>163</v>
      </c>
      <c r="E174" s="158" t="s">
        <v>298</v>
      </c>
      <c r="F174" s="222" t="s">
        <v>808</v>
      </c>
      <c r="G174" s="223"/>
      <c r="H174" s="223"/>
      <c r="I174" s="223"/>
      <c r="J174" s="159" t="s">
        <v>149</v>
      </c>
      <c r="K174" s="160">
        <v>38.973999999999997</v>
      </c>
      <c r="L174" s="224">
        <v>0</v>
      </c>
      <c r="M174" s="223"/>
      <c r="N174" s="224">
        <f t="shared" si="20"/>
        <v>0</v>
      </c>
      <c r="O174" s="220"/>
      <c r="P174" s="220"/>
      <c r="Q174" s="220"/>
      <c r="R174" s="31"/>
      <c r="T174" s="153" t="s">
        <v>18</v>
      </c>
      <c r="U174" s="38" t="s">
        <v>40</v>
      </c>
      <c r="V174" s="154">
        <v>0</v>
      </c>
      <c r="W174" s="154">
        <f t="shared" si="21"/>
        <v>0</v>
      </c>
      <c r="X174" s="154">
        <v>1.7999999999999999E-2</v>
      </c>
      <c r="Y174" s="154">
        <f t="shared" si="22"/>
        <v>0.70153199999999993</v>
      </c>
      <c r="Z174" s="154">
        <v>0</v>
      </c>
      <c r="AA174" s="155">
        <f t="shared" si="23"/>
        <v>0</v>
      </c>
      <c r="AR174" s="15" t="s">
        <v>166</v>
      </c>
      <c r="AT174" s="15" t="s">
        <v>163</v>
      </c>
      <c r="AU174" s="15" t="s">
        <v>80</v>
      </c>
      <c r="AY174" s="15" t="s">
        <v>140</v>
      </c>
      <c r="BE174" s="156">
        <f t="shared" si="24"/>
        <v>0</v>
      </c>
      <c r="BF174" s="156">
        <f t="shared" si="25"/>
        <v>0</v>
      </c>
      <c r="BG174" s="156">
        <f t="shared" si="26"/>
        <v>0</v>
      </c>
      <c r="BH174" s="156">
        <f t="shared" si="27"/>
        <v>0</v>
      </c>
      <c r="BI174" s="156">
        <f t="shared" si="28"/>
        <v>0</v>
      </c>
      <c r="BJ174" s="15" t="s">
        <v>82</v>
      </c>
      <c r="BK174" s="156">
        <f t="shared" si="29"/>
        <v>0</v>
      </c>
      <c r="BL174" s="15" t="s">
        <v>145</v>
      </c>
      <c r="BM174" s="15" t="s">
        <v>299</v>
      </c>
    </row>
    <row r="175" spans="2:65" s="1" customFormat="1" ht="31.5" customHeight="1" x14ac:dyDescent="0.3">
      <c r="B175" s="29"/>
      <c r="C175" s="149" t="s">
        <v>300</v>
      </c>
      <c r="D175" s="149" t="s">
        <v>141</v>
      </c>
      <c r="E175" s="150" t="s">
        <v>301</v>
      </c>
      <c r="F175" s="219" t="s">
        <v>302</v>
      </c>
      <c r="G175" s="220"/>
      <c r="H175" s="220"/>
      <c r="I175" s="220"/>
      <c r="J175" s="151" t="s">
        <v>160</v>
      </c>
      <c r="K175" s="152">
        <v>4.51</v>
      </c>
      <c r="L175" s="221">
        <v>0</v>
      </c>
      <c r="M175" s="220"/>
      <c r="N175" s="221">
        <f t="shared" si="20"/>
        <v>0</v>
      </c>
      <c r="O175" s="220"/>
      <c r="P175" s="220"/>
      <c r="Q175" s="220"/>
      <c r="R175" s="31"/>
      <c r="T175" s="153" t="s">
        <v>18</v>
      </c>
      <c r="U175" s="38" t="s">
        <v>40</v>
      </c>
      <c r="V175" s="154">
        <v>0.23</v>
      </c>
      <c r="W175" s="154">
        <f t="shared" si="21"/>
        <v>1.0372999999999999</v>
      </c>
      <c r="X175" s="154">
        <v>6.0000000000000002E-5</v>
      </c>
      <c r="Y175" s="154">
        <f t="shared" si="22"/>
        <v>2.7060000000000002E-4</v>
      </c>
      <c r="Z175" s="154">
        <v>0</v>
      </c>
      <c r="AA175" s="155">
        <f t="shared" si="23"/>
        <v>0</v>
      </c>
      <c r="AR175" s="15" t="s">
        <v>145</v>
      </c>
      <c r="AT175" s="15" t="s">
        <v>141</v>
      </c>
      <c r="AU175" s="15" t="s">
        <v>80</v>
      </c>
      <c r="AY175" s="15" t="s">
        <v>140</v>
      </c>
      <c r="BE175" s="156">
        <f t="shared" si="24"/>
        <v>0</v>
      </c>
      <c r="BF175" s="156">
        <f t="shared" si="25"/>
        <v>0</v>
      </c>
      <c r="BG175" s="156">
        <f t="shared" si="26"/>
        <v>0</v>
      </c>
      <c r="BH175" s="156">
        <f t="shared" si="27"/>
        <v>0</v>
      </c>
      <c r="BI175" s="156">
        <f t="shared" si="28"/>
        <v>0</v>
      </c>
      <c r="BJ175" s="15" t="s">
        <v>82</v>
      </c>
      <c r="BK175" s="156">
        <f t="shared" si="29"/>
        <v>0</v>
      </c>
      <c r="BL175" s="15" t="s">
        <v>145</v>
      </c>
      <c r="BM175" s="15" t="s">
        <v>303</v>
      </c>
    </row>
    <row r="176" spans="2:65" s="1" customFormat="1" ht="22.5" customHeight="1" x14ac:dyDescent="0.3">
      <c r="B176" s="29"/>
      <c r="C176" s="157" t="s">
        <v>304</v>
      </c>
      <c r="D176" s="157" t="s">
        <v>163</v>
      </c>
      <c r="E176" s="158" t="s">
        <v>305</v>
      </c>
      <c r="F176" s="222" t="s">
        <v>306</v>
      </c>
      <c r="G176" s="223"/>
      <c r="H176" s="223"/>
      <c r="I176" s="223"/>
      <c r="J176" s="159" t="s">
        <v>160</v>
      </c>
      <c r="K176" s="160">
        <v>4.7359999999999998</v>
      </c>
      <c r="L176" s="224">
        <v>0</v>
      </c>
      <c r="M176" s="223"/>
      <c r="N176" s="224">
        <f t="shared" si="20"/>
        <v>0</v>
      </c>
      <c r="O176" s="220"/>
      <c r="P176" s="220"/>
      <c r="Q176" s="220"/>
      <c r="R176" s="31"/>
      <c r="T176" s="153" t="s">
        <v>18</v>
      </c>
      <c r="U176" s="38" t="s">
        <v>40</v>
      </c>
      <c r="V176" s="154">
        <v>0</v>
      </c>
      <c r="W176" s="154">
        <f t="shared" si="21"/>
        <v>0</v>
      </c>
      <c r="X176" s="154">
        <v>2.5999999999999998E-4</v>
      </c>
      <c r="Y176" s="154">
        <f t="shared" si="22"/>
        <v>1.2313599999999999E-3</v>
      </c>
      <c r="Z176" s="154">
        <v>0</v>
      </c>
      <c r="AA176" s="155">
        <f t="shared" si="23"/>
        <v>0</v>
      </c>
      <c r="AR176" s="15" t="s">
        <v>166</v>
      </c>
      <c r="AT176" s="15" t="s">
        <v>163</v>
      </c>
      <c r="AU176" s="15" t="s">
        <v>80</v>
      </c>
      <c r="AY176" s="15" t="s">
        <v>140</v>
      </c>
      <c r="BE176" s="156">
        <f t="shared" si="24"/>
        <v>0</v>
      </c>
      <c r="BF176" s="156">
        <f t="shared" si="25"/>
        <v>0</v>
      </c>
      <c r="BG176" s="156">
        <f t="shared" si="26"/>
        <v>0</v>
      </c>
      <c r="BH176" s="156">
        <f t="shared" si="27"/>
        <v>0</v>
      </c>
      <c r="BI176" s="156">
        <f t="shared" si="28"/>
        <v>0</v>
      </c>
      <c r="BJ176" s="15" t="s">
        <v>82</v>
      </c>
      <c r="BK176" s="156">
        <f t="shared" si="29"/>
        <v>0</v>
      </c>
      <c r="BL176" s="15" t="s">
        <v>145</v>
      </c>
      <c r="BM176" s="15" t="s">
        <v>307</v>
      </c>
    </row>
    <row r="177" spans="2:65" s="1" customFormat="1" ht="22.5" customHeight="1" x14ac:dyDescent="0.3">
      <c r="B177" s="29"/>
      <c r="C177" s="157" t="s">
        <v>308</v>
      </c>
      <c r="D177" s="157" t="s">
        <v>163</v>
      </c>
      <c r="E177" s="158" t="s">
        <v>309</v>
      </c>
      <c r="F177" s="222" t="s">
        <v>310</v>
      </c>
      <c r="G177" s="223"/>
      <c r="H177" s="223"/>
      <c r="I177" s="223"/>
      <c r="J177" s="159" t="s">
        <v>160</v>
      </c>
      <c r="K177" s="160">
        <v>26.376000000000001</v>
      </c>
      <c r="L177" s="224">
        <v>0</v>
      </c>
      <c r="M177" s="223"/>
      <c r="N177" s="224">
        <f t="shared" si="20"/>
        <v>0</v>
      </c>
      <c r="O177" s="220"/>
      <c r="P177" s="220"/>
      <c r="Q177" s="220"/>
      <c r="R177" s="31"/>
      <c r="T177" s="153" t="s">
        <v>18</v>
      </c>
      <c r="U177" s="38" t="s">
        <v>40</v>
      </c>
      <c r="V177" s="154">
        <v>0</v>
      </c>
      <c r="W177" s="154">
        <f t="shared" si="21"/>
        <v>0</v>
      </c>
      <c r="X177" s="154">
        <v>3.0000000000000001E-5</v>
      </c>
      <c r="Y177" s="154">
        <f t="shared" si="22"/>
        <v>7.9128000000000011E-4</v>
      </c>
      <c r="Z177" s="154">
        <v>0</v>
      </c>
      <c r="AA177" s="155">
        <f t="shared" si="23"/>
        <v>0</v>
      </c>
      <c r="AR177" s="15" t="s">
        <v>166</v>
      </c>
      <c r="AT177" s="15" t="s">
        <v>163</v>
      </c>
      <c r="AU177" s="15" t="s">
        <v>80</v>
      </c>
      <c r="AY177" s="15" t="s">
        <v>140</v>
      </c>
      <c r="BE177" s="156">
        <f t="shared" si="24"/>
        <v>0</v>
      </c>
      <c r="BF177" s="156">
        <f t="shared" si="25"/>
        <v>0</v>
      </c>
      <c r="BG177" s="156">
        <f t="shared" si="26"/>
        <v>0</v>
      </c>
      <c r="BH177" s="156">
        <f t="shared" si="27"/>
        <v>0</v>
      </c>
      <c r="BI177" s="156">
        <f t="shared" si="28"/>
        <v>0</v>
      </c>
      <c r="BJ177" s="15" t="s">
        <v>82</v>
      </c>
      <c r="BK177" s="156">
        <f t="shared" si="29"/>
        <v>0</v>
      </c>
      <c r="BL177" s="15" t="s">
        <v>145</v>
      </c>
      <c r="BM177" s="15" t="s">
        <v>311</v>
      </c>
    </row>
    <row r="178" spans="2:65" s="1" customFormat="1" ht="22.5" customHeight="1" x14ac:dyDescent="0.3">
      <c r="B178" s="29"/>
      <c r="C178" s="149" t="s">
        <v>312</v>
      </c>
      <c r="D178" s="149" t="s">
        <v>141</v>
      </c>
      <c r="E178" s="150" t="s">
        <v>313</v>
      </c>
      <c r="F178" s="219" t="s">
        <v>314</v>
      </c>
      <c r="G178" s="220"/>
      <c r="H178" s="220"/>
      <c r="I178" s="220"/>
      <c r="J178" s="151" t="s">
        <v>160</v>
      </c>
      <c r="K178" s="152">
        <v>25.12</v>
      </c>
      <c r="L178" s="221">
        <v>0</v>
      </c>
      <c r="M178" s="220"/>
      <c r="N178" s="221">
        <f t="shared" si="20"/>
        <v>0</v>
      </c>
      <c r="O178" s="220"/>
      <c r="P178" s="220"/>
      <c r="Q178" s="220"/>
      <c r="R178" s="31"/>
      <c r="T178" s="153" t="s">
        <v>18</v>
      </c>
      <c r="U178" s="38" t="s">
        <v>40</v>
      </c>
      <c r="V178" s="154">
        <v>0.14000000000000001</v>
      </c>
      <c r="W178" s="154">
        <f t="shared" si="21"/>
        <v>3.5168000000000004</v>
      </c>
      <c r="X178" s="154">
        <v>2.5000000000000001E-4</v>
      </c>
      <c r="Y178" s="154">
        <f t="shared" si="22"/>
        <v>6.28E-3</v>
      </c>
      <c r="Z178" s="154">
        <v>0</v>
      </c>
      <c r="AA178" s="155">
        <f t="shared" si="23"/>
        <v>0</v>
      </c>
      <c r="AR178" s="15" t="s">
        <v>145</v>
      </c>
      <c r="AT178" s="15" t="s">
        <v>141</v>
      </c>
      <c r="AU178" s="15" t="s">
        <v>80</v>
      </c>
      <c r="AY178" s="15" t="s">
        <v>140</v>
      </c>
      <c r="BE178" s="156">
        <f t="shared" si="24"/>
        <v>0</v>
      </c>
      <c r="BF178" s="156">
        <f t="shared" si="25"/>
        <v>0</v>
      </c>
      <c r="BG178" s="156">
        <f t="shared" si="26"/>
        <v>0</v>
      </c>
      <c r="BH178" s="156">
        <f t="shared" si="27"/>
        <v>0</v>
      </c>
      <c r="BI178" s="156">
        <f t="shared" si="28"/>
        <v>0</v>
      </c>
      <c r="BJ178" s="15" t="s">
        <v>82</v>
      </c>
      <c r="BK178" s="156">
        <f t="shared" si="29"/>
        <v>0</v>
      </c>
      <c r="BL178" s="15" t="s">
        <v>145</v>
      </c>
      <c r="BM178" s="15" t="s">
        <v>315</v>
      </c>
    </row>
    <row r="179" spans="2:65" s="1" customFormat="1" ht="44.25" customHeight="1" x14ac:dyDescent="0.3">
      <c r="B179" s="29"/>
      <c r="C179" s="149" t="s">
        <v>316</v>
      </c>
      <c r="D179" s="149" t="s">
        <v>141</v>
      </c>
      <c r="E179" s="150" t="s">
        <v>317</v>
      </c>
      <c r="F179" s="219" t="s">
        <v>318</v>
      </c>
      <c r="G179" s="220"/>
      <c r="H179" s="220"/>
      <c r="I179" s="220"/>
      <c r="J179" s="151" t="s">
        <v>149</v>
      </c>
      <c r="K179" s="152">
        <v>38.21</v>
      </c>
      <c r="L179" s="221">
        <v>0</v>
      </c>
      <c r="M179" s="220"/>
      <c r="N179" s="221">
        <f t="shared" si="20"/>
        <v>0</v>
      </c>
      <c r="O179" s="220"/>
      <c r="P179" s="220"/>
      <c r="Q179" s="220"/>
      <c r="R179" s="31"/>
      <c r="T179" s="153" t="s">
        <v>18</v>
      </c>
      <c r="U179" s="38" t="s">
        <v>40</v>
      </c>
      <c r="V179" s="154">
        <v>0</v>
      </c>
      <c r="W179" s="154">
        <f t="shared" si="21"/>
        <v>0</v>
      </c>
      <c r="X179" s="154">
        <v>6.5599999999999999E-3</v>
      </c>
      <c r="Y179" s="154">
        <f t="shared" si="22"/>
        <v>0.25065759999999998</v>
      </c>
      <c r="Z179" s="154">
        <v>0</v>
      </c>
      <c r="AA179" s="155">
        <f t="shared" si="23"/>
        <v>0</v>
      </c>
      <c r="AR179" s="15" t="s">
        <v>145</v>
      </c>
      <c r="AT179" s="15" t="s">
        <v>141</v>
      </c>
      <c r="AU179" s="15" t="s">
        <v>80</v>
      </c>
      <c r="AY179" s="15" t="s">
        <v>140</v>
      </c>
      <c r="BE179" s="156">
        <f t="shared" si="24"/>
        <v>0</v>
      </c>
      <c r="BF179" s="156">
        <f t="shared" si="25"/>
        <v>0</v>
      </c>
      <c r="BG179" s="156">
        <f t="shared" si="26"/>
        <v>0</v>
      </c>
      <c r="BH179" s="156">
        <f t="shared" si="27"/>
        <v>0</v>
      </c>
      <c r="BI179" s="156">
        <f t="shared" si="28"/>
        <v>0</v>
      </c>
      <c r="BJ179" s="15" t="s">
        <v>82</v>
      </c>
      <c r="BK179" s="156">
        <f t="shared" si="29"/>
        <v>0</v>
      </c>
      <c r="BL179" s="15" t="s">
        <v>145</v>
      </c>
      <c r="BM179" s="15" t="s">
        <v>319</v>
      </c>
    </row>
    <row r="180" spans="2:65" s="1" customFormat="1" ht="69.75" customHeight="1" x14ac:dyDescent="0.3">
      <c r="B180" s="29"/>
      <c r="C180" s="149" t="s">
        <v>320</v>
      </c>
      <c r="D180" s="149" t="s">
        <v>141</v>
      </c>
      <c r="E180" s="150" t="s">
        <v>321</v>
      </c>
      <c r="F180" s="219" t="s">
        <v>322</v>
      </c>
      <c r="G180" s="220"/>
      <c r="H180" s="220"/>
      <c r="I180" s="220"/>
      <c r="J180" s="151" t="s">
        <v>149</v>
      </c>
      <c r="K180" s="152">
        <v>615.72</v>
      </c>
      <c r="L180" s="221">
        <v>0</v>
      </c>
      <c r="M180" s="220"/>
      <c r="N180" s="221">
        <f t="shared" si="20"/>
        <v>0</v>
      </c>
      <c r="O180" s="220"/>
      <c r="P180" s="220"/>
      <c r="Q180" s="220"/>
      <c r="R180" s="31"/>
      <c r="T180" s="153" t="s">
        <v>18</v>
      </c>
      <c r="U180" s="38" t="s">
        <v>40</v>
      </c>
      <c r="V180" s="154">
        <v>0</v>
      </c>
      <c r="W180" s="154">
        <f t="shared" si="21"/>
        <v>0</v>
      </c>
      <c r="X180" s="154">
        <v>1.31E-3</v>
      </c>
      <c r="Y180" s="154">
        <f t="shared" si="22"/>
        <v>0.80659320000000001</v>
      </c>
      <c r="Z180" s="154">
        <v>0</v>
      </c>
      <c r="AA180" s="155">
        <f t="shared" si="23"/>
        <v>0</v>
      </c>
      <c r="AR180" s="15" t="s">
        <v>145</v>
      </c>
      <c r="AT180" s="15" t="s">
        <v>141</v>
      </c>
      <c r="AU180" s="15" t="s">
        <v>80</v>
      </c>
      <c r="AY180" s="15" t="s">
        <v>140</v>
      </c>
      <c r="BE180" s="156">
        <f t="shared" si="24"/>
        <v>0</v>
      </c>
      <c r="BF180" s="156">
        <f t="shared" si="25"/>
        <v>0</v>
      </c>
      <c r="BG180" s="156">
        <f t="shared" si="26"/>
        <v>0</v>
      </c>
      <c r="BH180" s="156">
        <f t="shared" si="27"/>
        <v>0</v>
      </c>
      <c r="BI180" s="156">
        <f t="shared" si="28"/>
        <v>0</v>
      </c>
      <c r="BJ180" s="15" t="s">
        <v>82</v>
      </c>
      <c r="BK180" s="156">
        <f t="shared" si="29"/>
        <v>0</v>
      </c>
      <c r="BL180" s="15" t="s">
        <v>145</v>
      </c>
      <c r="BM180" s="15" t="s">
        <v>323</v>
      </c>
    </row>
    <row r="181" spans="2:65" s="1" customFormat="1" ht="44.25" customHeight="1" x14ac:dyDescent="0.3">
      <c r="B181" s="29"/>
      <c r="C181" s="149" t="s">
        <v>324</v>
      </c>
      <c r="D181" s="149" t="s">
        <v>141</v>
      </c>
      <c r="E181" s="150" t="s">
        <v>325</v>
      </c>
      <c r="F181" s="219" t="s">
        <v>326</v>
      </c>
      <c r="G181" s="220"/>
      <c r="H181" s="220"/>
      <c r="I181" s="220"/>
      <c r="J181" s="151" t="s">
        <v>149</v>
      </c>
      <c r="K181" s="152">
        <v>109.72499999999999</v>
      </c>
      <c r="L181" s="221">
        <v>0</v>
      </c>
      <c r="M181" s="220"/>
      <c r="N181" s="221">
        <f t="shared" si="20"/>
        <v>0</v>
      </c>
      <c r="O181" s="220"/>
      <c r="P181" s="220"/>
      <c r="Q181" s="220"/>
      <c r="R181" s="31"/>
      <c r="T181" s="153" t="s">
        <v>18</v>
      </c>
      <c r="U181" s="38" t="s">
        <v>40</v>
      </c>
      <c r="V181" s="154">
        <v>0</v>
      </c>
      <c r="W181" s="154">
        <f t="shared" si="21"/>
        <v>0</v>
      </c>
      <c r="X181" s="154">
        <v>2.4479999999999998E-2</v>
      </c>
      <c r="Y181" s="154">
        <f t="shared" si="22"/>
        <v>2.6860679999999997</v>
      </c>
      <c r="Z181" s="154">
        <v>0</v>
      </c>
      <c r="AA181" s="155">
        <f t="shared" si="23"/>
        <v>0</v>
      </c>
      <c r="AR181" s="15" t="s">
        <v>145</v>
      </c>
      <c r="AT181" s="15" t="s">
        <v>141</v>
      </c>
      <c r="AU181" s="15" t="s">
        <v>80</v>
      </c>
      <c r="AY181" s="15" t="s">
        <v>140</v>
      </c>
      <c r="BE181" s="156">
        <f t="shared" si="24"/>
        <v>0</v>
      </c>
      <c r="BF181" s="156">
        <f t="shared" si="25"/>
        <v>0</v>
      </c>
      <c r="BG181" s="156">
        <f t="shared" si="26"/>
        <v>0</v>
      </c>
      <c r="BH181" s="156">
        <f t="shared" si="27"/>
        <v>0</v>
      </c>
      <c r="BI181" s="156">
        <f t="shared" si="28"/>
        <v>0</v>
      </c>
      <c r="BJ181" s="15" t="s">
        <v>82</v>
      </c>
      <c r="BK181" s="156">
        <f t="shared" si="29"/>
        <v>0</v>
      </c>
      <c r="BL181" s="15" t="s">
        <v>145</v>
      </c>
      <c r="BM181" s="15" t="s">
        <v>327</v>
      </c>
    </row>
    <row r="182" spans="2:65" s="1" customFormat="1" ht="31.5" customHeight="1" x14ac:dyDescent="0.3">
      <c r="B182" s="29"/>
      <c r="C182" s="149" t="s">
        <v>328</v>
      </c>
      <c r="D182" s="149" t="s">
        <v>141</v>
      </c>
      <c r="E182" s="150" t="s">
        <v>329</v>
      </c>
      <c r="F182" s="219" t="s">
        <v>330</v>
      </c>
      <c r="G182" s="220"/>
      <c r="H182" s="220"/>
      <c r="I182" s="220"/>
      <c r="J182" s="151" t="s">
        <v>149</v>
      </c>
      <c r="K182" s="152">
        <v>87.855999999999995</v>
      </c>
      <c r="L182" s="221">
        <v>0</v>
      </c>
      <c r="M182" s="220"/>
      <c r="N182" s="221">
        <f t="shared" si="20"/>
        <v>0</v>
      </c>
      <c r="O182" s="220"/>
      <c r="P182" s="220"/>
      <c r="Q182" s="220"/>
      <c r="R182" s="31"/>
      <c r="T182" s="153" t="s">
        <v>18</v>
      </c>
      <c r="U182" s="38" t="s">
        <v>40</v>
      </c>
      <c r="V182" s="154">
        <v>0.245</v>
      </c>
      <c r="W182" s="154">
        <f t="shared" si="21"/>
        <v>21.524719999999999</v>
      </c>
      <c r="X182" s="154">
        <v>2.6800000000000001E-3</v>
      </c>
      <c r="Y182" s="154">
        <f t="shared" si="22"/>
        <v>0.23545407999999998</v>
      </c>
      <c r="Z182" s="154">
        <v>0</v>
      </c>
      <c r="AA182" s="155">
        <f t="shared" si="23"/>
        <v>0</v>
      </c>
      <c r="AR182" s="15" t="s">
        <v>145</v>
      </c>
      <c r="AT182" s="15" t="s">
        <v>141</v>
      </c>
      <c r="AU182" s="15" t="s">
        <v>80</v>
      </c>
      <c r="AY182" s="15" t="s">
        <v>140</v>
      </c>
      <c r="BE182" s="156">
        <f t="shared" si="24"/>
        <v>0</v>
      </c>
      <c r="BF182" s="156">
        <f t="shared" si="25"/>
        <v>0</v>
      </c>
      <c r="BG182" s="156">
        <f t="shared" si="26"/>
        <v>0</v>
      </c>
      <c r="BH182" s="156">
        <f t="shared" si="27"/>
        <v>0</v>
      </c>
      <c r="BI182" s="156">
        <f t="shared" si="28"/>
        <v>0</v>
      </c>
      <c r="BJ182" s="15" t="s">
        <v>82</v>
      </c>
      <c r="BK182" s="156">
        <f t="shared" si="29"/>
        <v>0</v>
      </c>
      <c r="BL182" s="15" t="s">
        <v>145</v>
      </c>
      <c r="BM182" s="15" t="s">
        <v>331</v>
      </c>
    </row>
    <row r="183" spans="2:65" s="1" customFormat="1" ht="31.5" customHeight="1" x14ac:dyDescent="0.3">
      <c r="B183" s="29"/>
      <c r="C183" s="149" t="s">
        <v>332</v>
      </c>
      <c r="D183" s="149" t="s">
        <v>141</v>
      </c>
      <c r="E183" s="150" t="s">
        <v>333</v>
      </c>
      <c r="F183" s="219" t="s">
        <v>334</v>
      </c>
      <c r="G183" s="220"/>
      <c r="H183" s="220"/>
      <c r="I183" s="220"/>
      <c r="J183" s="151" t="s">
        <v>144</v>
      </c>
      <c r="K183" s="152">
        <v>1.4690000000000001</v>
      </c>
      <c r="L183" s="221">
        <v>0</v>
      </c>
      <c r="M183" s="220"/>
      <c r="N183" s="221">
        <f t="shared" si="20"/>
        <v>0</v>
      </c>
      <c r="O183" s="220"/>
      <c r="P183" s="220"/>
      <c r="Q183" s="220"/>
      <c r="R183" s="31"/>
      <c r="T183" s="153" t="s">
        <v>18</v>
      </c>
      <c r="U183" s="38" t="s">
        <v>40</v>
      </c>
      <c r="V183" s="154">
        <v>0</v>
      </c>
      <c r="W183" s="154">
        <f t="shared" si="21"/>
        <v>0</v>
      </c>
      <c r="X183" s="154">
        <v>2.2563399999999998</v>
      </c>
      <c r="Y183" s="154">
        <f t="shared" si="22"/>
        <v>3.31456346</v>
      </c>
      <c r="Z183" s="154">
        <v>0</v>
      </c>
      <c r="AA183" s="155">
        <f t="shared" si="23"/>
        <v>0</v>
      </c>
      <c r="AR183" s="15" t="s">
        <v>145</v>
      </c>
      <c r="AT183" s="15" t="s">
        <v>141</v>
      </c>
      <c r="AU183" s="15" t="s">
        <v>80</v>
      </c>
      <c r="AY183" s="15" t="s">
        <v>140</v>
      </c>
      <c r="BE183" s="156">
        <f t="shared" si="24"/>
        <v>0</v>
      </c>
      <c r="BF183" s="156">
        <f t="shared" si="25"/>
        <v>0</v>
      </c>
      <c r="BG183" s="156">
        <f t="shared" si="26"/>
        <v>0</v>
      </c>
      <c r="BH183" s="156">
        <f t="shared" si="27"/>
        <v>0</v>
      </c>
      <c r="BI183" s="156">
        <f t="shared" si="28"/>
        <v>0</v>
      </c>
      <c r="BJ183" s="15" t="s">
        <v>82</v>
      </c>
      <c r="BK183" s="156">
        <f t="shared" si="29"/>
        <v>0</v>
      </c>
      <c r="BL183" s="15" t="s">
        <v>145</v>
      </c>
      <c r="BM183" s="15" t="s">
        <v>335</v>
      </c>
    </row>
    <row r="184" spans="2:65" s="1" customFormat="1" ht="44.25" customHeight="1" x14ac:dyDescent="0.3">
      <c r="B184" s="29"/>
      <c r="C184" s="149" t="s">
        <v>336</v>
      </c>
      <c r="D184" s="149" t="s">
        <v>141</v>
      </c>
      <c r="E184" s="150" t="s">
        <v>337</v>
      </c>
      <c r="F184" s="219" t="s">
        <v>338</v>
      </c>
      <c r="G184" s="220"/>
      <c r="H184" s="220"/>
      <c r="I184" s="220"/>
      <c r="J184" s="151" t="s">
        <v>144</v>
      </c>
      <c r="K184" s="152">
        <v>1.4690000000000001</v>
      </c>
      <c r="L184" s="221">
        <v>0</v>
      </c>
      <c r="M184" s="220"/>
      <c r="N184" s="221">
        <f t="shared" si="20"/>
        <v>0</v>
      </c>
      <c r="O184" s="220"/>
      <c r="P184" s="220"/>
      <c r="Q184" s="220"/>
      <c r="R184" s="31"/>
      <c r="T184" s="153" t="s">
        <v>18</v>
      </c>
      <c r="U184" s="38" t="s">
        <v>40</v>
      </c>
      <c r="V184" s="154">
        <v>0</v>
      </c>
      <c r="W184" s="154">
        <f t="shared" si="21"/>
        <v>0</v>
      </c>
      <c r="X184" s="154">
        <v>0</v>
      </c>
      <c r="Y184" s="154">
        <f t="shared" si="22"/>
        <v>0</v>
      </c>
      <c r="Z184" s="154">
        <v>0</v>
      </c>
      <c r="AA184" s="155">
        <f t="shared" si="23"/>
        <v>0</v>
      </c>
      <c r="AR184" s="15" t="s">
        <v>145</v>
      </c>
      <c r="AT184" s="15" t="s">
        <v>141</v>
      </c>
      <c r="AU184" s="15" t="s">
        <v>80</v>
      </c>
      <c r="AY184" s="15" t="s">
        <v>140</v>
      </c>
      <c r="BE184" s="156">
        <f t="shared" si="24"/>
        <v>0</v>
      </c>
      <c r="BF184" s="156">
        <f t="shared" si="25"/>
        <v>0</v>
      </c>
      <c r="BG184" s="156">
        <f t="shared" si="26"/>
        <v>0</v>
      </c>
      <c r="BH184" s="156">
        <f t="shared" si="27"/>
        <v>0</v>
      </c>
      <c r="BI184" s="156">
        <f t="shared" si="28"/>
        <v>0</v>
      </c>
      <c r="BJ184" s="15" t="s">
        <v>82</v>
      </c>
      <c r="BK184" s="156">
        <f t="shared" si="29"/>
        <v>0</v>
      </c>
      <c r="BL184" s="15" t="s">
        <v>145</v>
      </c>
      <c r="BM184" s="15" t="s">
        <v>339</v>
      </c>
    </row>
    <row r="185" spans="2:65" s="10" customFormat="1" ht="29.85" customHeight="1" x14ac:dyDescent="0.3">
      <c r="B185" s="138"/>
      <c r="C185" s="139"/>
      <c r="D185" s="148" t="s">
        <v>111</v>
      </c>
      <c r="E185" s="148"/>
      <c r="F185" s="148"/>
      <c r="G185" s="148"/>
      <c r="H185" s="148"/>
      <c r="I185" s="148"/>
      <c r="J185" s="148"/>
      <c r="K185" s="148"/>
      <c r="L185" s="148"/>
      <c r="M185" s="148"/>
      <c r="N185" s="230">
        <f>BK185</f>
        <v>0</v>
      </c>
      <c r="O185" s="231"/>
      <c r="P185" s="231"/>
      <c r="Q185" s="231"/>
      <c r="R185" s="141"/>
      <c r="T185" s="142"/>
      <c r="U185" s="139"/>
      <c r="V185" s="139"/>
      <c r="W185" s="143">
        <f>SUM(W186:W215)</f>
        <v>89.099531999999996</v>
      </c>
      <c r="X185" s="139"/>
      <c r="Y185" s="143">
        <f>SUM(Y186:Y215)</f>
        <v>0.20848716000000003</v>
      </c>
      <c r="Z185" s="139"/>
      <c r="AA185" s="144">
        <f>SUM(AA186:AA215)</f>
        <v>16.663245</v>
      </c>
      <c r="AR185" s="145" t="s">
        <v>82</v>
      </c>
      <c r="AT185" s="146" t="s">
        <v>74</v>
      </c>
      <c r="AU185" s="146" t="s">
        <v>82</v>
      </c>
      <c r="AY185" s="145" t="s">
        <v>140</v>
      </c>
      <c r="BK185" s="147">
        <f>SUM(BK186:BK215)</f>
        <v>0</v>
      </c>
    </row>
    <row r="186" spans="2:65" s="1" customFormat="1" ht="57" customHeight="1" x14ac:dyDescent="0.3">
      <c r="B186" s="29"/>
      <c r="C186" s="149" t="s">
        <v>340</v>
      </c>
      <c r="D186" s="149" t="s">
        <v>141</v>
      </c>
      <c r="E186" s="150" t="s">
        <v>341</v>
      </c>
      <c r="F186" s="219" t="s">
        <v>342</v>
      </c>
      <c r="G186" s="220"/>
      <c r="H186" s="220"/>
      <c r="I186" s="220"/>
      <c r="J186" s="151" t="s">
        <v>149</v>
      </c>
      <c r="K186" s="152">
        <v>112</v>
      </c>
      <c r="L186" s="221">
        <v>0</v>
      </c>
      <c r="M186" s="220"/>
      <c r="N186" s="221">
        <f t="shared" ref="N186:N215" si="30">ROUND(L186*K186,2)</f>
        <v>0</v>
      </c>
      <c r="O186" s="220"/>
      <c r="P186" s="220"/>
      <c r="Q186" s="220"/>
      <c r="R186" s="31"/>
      <c r="T186" s="153" t="s">
        <v>18</v>
      </c>
      <c r="U186" s="38" t="s">
        <v>40</v>
      </c>
      <c r="V186" s="154">
        <v>0</v>
      </c>
      <c r="W186" s="154">
        <f t="shared" ref="W186:W215" si="31">V186*K186</f>
        <v>0</v>
      </c>
      <c r="X186" s="154">
        <v>0</v>
      </c>
      <c r="Y186" s="154">
        <f t="shared" ref="Y186:Y215" si="32">X186*K186</f>
        <v>0</v>
      </c>
      <c r="Z186" s="154">
        <v>0</v>
      </c>
      <c r="AA186" s="155">
        <f t="shared" ref="AA186:AA215" si="33">Z186*K186</f>
        <v>0</v>
      </c>
      <c r="AR186" s="15" t="s">
        <v>145</v>
      </c>
      <c r="AT186" s="15" t="s">
        <v>141</v>
      </c>
      <c r="AU186" s="15" t="s">
        <v>80</v>
      </c>
      <c r="AY186" s="15" t="s">
        <v>140</v>
      </c>
      <c r="BE186" s="156">
        <f t="shared" ref="BE186:BE215" si="34">IF(U186="základní",N186,0)</f>
        <v>0</v>
      </c>
      <c r="BF186" s="156">
        <f t="shared" ref="BF186:BF215" si="35">IF(U186="snížená",N186,0)</f>
        <v>0</v>
      </c>
      <c r="BG186" s="156">
        <f t="shared" ref="BG186:BG215" si="36">IF(U186="zákl. přenesená",N186,0)</f>
        <v>0</v>
      </c>
      <c r="BH186" s="156">
        <f t="shared" ref="BH186:BH215" si="37">IF(U186="sníž. přenesená",N186,0)</f>
        <v>0</v>
      </c>
      <c r="BI186" s="156">
        <f t="shared" ref="BI186:BI215" si="38">IF(U186="nulová",N186,0)</f>
        <v>0</v>
      </c>
      <c r="BJ186" s="15" t="s">
        <v>82</v>
      </c>
      <c r="BK186" s="156">
        <f t="shared" ref="BK186:BK215" si="39">ROUND(L186*K186,2)</f>
        <v>0</v>
      </c>
      <c r="BL186" s="15" t="s">
        <v>145</v>
      </c>
      <c r="BM186" s="15" t="s">
        <v>343</v>
      </c>
    </row>
    <row r="187" spans="2:65" s="1" customFormat="1" ht="57" customHeight="1" x14ac:dyDescent="0.3">
      <c r="B187" s="29"/>
      <c r="C187" s="149" t="s">
        <v>344</v>
      </c>
      <c r="D187" s="149" t="s">
        <v>141</v>
      </c>
      <c r="E187" s="150" t="s">
        <v>345</v>
      </c>
      <c r="F187" s="219" t="s">
        <v>346</v>
      </c>
      <c r="G187" s="220"/>
      <c r="H187" s="220"/>
      <c r="I187" s="220"/>
      <c r="J187" s="151" t="s">
        <v>149</v>
      </c>
      <c r="K187" s="152">
        <v>6720</v>
      </c>
      <c r="L187" s="221">
        <v>0</v>
      </c>
      <c r="M187" s="220"/>
      <c r="N187" s="221">
        <f t="shared" si="30"/>
        <v>0</v>
      </c>
      <c r="O187" s="220"/>
      <c r="P187" s="220"/>
      <c r="Q187" s="220"/>
      <c r="R187" s="31"/>
      <c r="T187" s="153" t="s">
        <v>18</v>
      </c>
      <c r="U187" s="38" t="s">
        <v>40</v>
      </c>
      <c r="V187" s="154">
        <v>0</v>
      </c>
      <c r="W187" s="154">
        <f t="shared" si="31"/>
        <v>0</v>
      </c>
      <c r="X187" s="154">
        <v>0</v>
      </c>
      <c r="Y187" s="154">
        <f t="shared" si="32"/>
        <v>0</v>
      </c>
      <c r="Z187" s="154">
        <v>0</v>
      </c>
      <c r="AA187" s="155">
        <f t="shared" si="33"/>
        <v>0</v>
      </c>
      <c r="AR187" s="15" t="s">
        <v>145</v>
      </c>
      <c r="AT187" s="15" t="s">
        <v>141</v>
      </c>
      <c r="AU187" s="15" t="s">
        <v>80</v>
      </c>
      <c r="AY187" s="15" t="s">
        <v>140</v>
      </c>
      <c r="BE187" s="156">
        <f t="shared" si="34"/>
        <v>0</v>
      </c>
      <c r="BF187" s="156">
        <f t="shared" si="35"/>
        <v>0</v>
      </c>
      <c r="BG187" s="156">
        <f t="shared" si="36"/>
        <v>0</v>
      </c>
      <c r="BH187" s="156">
        <f t="shared" si="37"/>
        <v>0</v>
      </c>
      <c r="BI187" s="156">
        <f t="shared" si="38"/>
        <v>0</v>
      </c>
      <c r="BJ187" s="15" t="s">
        <v>82</v>
      </c>
      <c r="BK187" s="156">
        <f t="shared" si="39"/>
        <v>0</v>
      </c>
      <c r="BL187" s="15" t="s">
        <v>145</v>
      </c>
      <c r="BM187" s="15" t="s">
        <v>347</v>
      </c>
    </row>
    <row r="188" spans="2:65" s="1" customFormat="1" ht="57" customHeight="1" x14ac:dyDescent="0.3">
      <c r="B188" s="29"/>
      <c r="C188" s="149" t="s">
        <v>348</v>
      </c>
      <c r="D188" s="149" t="s">
        <v>141</v>
      </c>
      <c r="E188" s="150" t="s">
        <v>349</v>
      </c>
      <c r="F188" s="219" t="s">
        <v>350</v>
      </c>
      <c r="G188" s="220"/>
      <c r="H188" s="220"/>
      <c r="I188" s="220"/>
      <c r="J188" s="151" t="s">
        <v>149</v>
      </c>
      <c r="K188" s="152">
        <v>112</v>
      </c>
      <c r="L188" s="221">
        <v>0</v>
      </c>
      <c r="M188" s="220"/>
      <c r="N188" s="221">
        <f t="shared" si="30"/>
        <v>0</v>
      </c>
      <c r="O188" s="220"/>
      <c r="P188" s="220"/>
      <c r="Q188" s="220"/>
      <c r="R188" s="31"/>
      <c r="T188" s="153" t="s">
        <v>18</v>
      </c>
      <c r="U188" s="38" t="s">
        <v>40</v>
      </c>
      <c r="V188" s="154">
        <v>0</v>
      </c>
      <c r="W188" s="154">
        <f t="shared" si="31"/>
        <v>0</v>
      </c>
      <c r="X188" s="154">
        <v>0</v>
      </c>
      <c r="Y188" s="154">
        <f t="shared" si="32"/>
        <v>0</v>
      </c>
      <c r="Z188" s="154">
        <v>0</v>
      </c>
      <c r="AA188" s="155">
        <f t="shared" si="33"/>
        <v>0</v>
      </c>
      <c r="AR188" s="15" t="s">
        <v>145</v>
      </c>
      <c r="AT188" s="15" t="s">
        <v>141</v>
      </c>
      <c r="AU188" s="15" t="s">
        <v>80</v>
      </c>
      <c r="AY188" s="15" t="s">
        <v>140</v>
      </c>
      <c r="BE188" s="156">
        <f t="shared" si="34"/>
        <v>0</v>
      </c>
      <c r="BF188" s="156">
        <f t="shared" si="35"/>
        <v>0</v>
      </c>
      <c r="BG188" s="156">
        <f t="shared" si="36"/>
        <v>0</v>
      </c>
      <c r="BH188" s="156">
        <f t="shared" si="37"/>
        <v>0</v>
      </c>
      <c r="BI188" s="156">
        <f t="shared" si="38"/>
        <v>0</v>
      </c>
      <c r="BJ188" s="15" t="s">
        <v>82</v>
      </c>
      <c r="BK188" s="156">
        <f t="shared" si="39"/>
        <v>0</v>
      </c>
      <c r="BL188" s="15" t="s">
        <v>145</v>
      </c>
      <c r="BM188" s="15" t="s">
        <v>351</v>
      </c>
    </row>
    <row r="189" spans="2:65" s="1" customFormat="1" ht="31.5" customHeight="1" x14ac:dyDescent="0.3">
      <c r="B189" s="29"/>
      <c r="C189" s="149" t="s">
        <v>352</v>
      </c>
      <c r="D189" s="149" t="s">
        <v>141</v>
      </c>
      <c r="E189" s="150" t="s">
        <v>353</v>
      </c>
      <c r="F189" s="219" t="s">
        <v>354</v>
      </c>
      <c r="G189" s="220"/>
      <c r="H189" s="220"/>
      <c r="I189" s="220"/>
      <c r="J189" s="151" t="s">
        <v>149</v>
      </c>
      <c r="K189" s="152">
        <v>112</v>
      </c>
      <c r="L189" s="221">
        <v>0</v>
      </c>
      <c r="M189" s="220"/>
      <c r="N189" s="221">
        <f t="shared" si="30"/>
        <v>0</v>
      </c>
      <c r="O189" s="220"/>
      <c r="P189" s="220"/>
      <c r="Q189" s="220"/>
      <c r="R189" s="31"/>
      <c r="T189" s="153" t="s">
        <v>18</v>
      </c>
      <c r="U189" s="38" t="s">
        <v>40</v>
      </c>
      <c r="V189" s="154">
        <v>0</v>
      </c>
      <c r="W189" s="154">
        <f t="shared" si="31"/>
        <v>0</v>
      </c>
      <c r="X189" s="154">
        <v>0</v>
      </c>
      <c r="Y189" s="154">
        <f t="shared" si="32"/>
        <v>0</v>
      </c>
      <c r="Z189" s="154">
        <v>0</v>
      </c>
      <c r="AA189" s="155">
        <f t="shared" si="33"/>
        <v>0</v>
      </c>
      <c r="AR189" s="15" t="s">
        <v>145</v>
      </c>
      <c r="AT189" s="15" t="s">
        <v>141</v>
      </c>
      <c r="AU189" s="15" t="s">
        <v>80</v>
      </c>
      <c r="AY189" s="15" t="s">
        <v>140</v>
      </c>
      <c r="BE189" s="156">
        <f t="shared" si="34"/>
        <v>0</v>
      </c>
      <c r="BF189" s="156">
        <f t="shared" si="35"/>
        <v>0</v>
      </c>
      <c r="BG189" s="156">
        <f t="shared" si="36"/>
        <v>0</v>
      </c>
      <c r="BH189" s="156">
        <f t="shared" si="37"/>
        <v>0</v>
      </c>
      <c r="BI189" s="156">
        <f t="shared" si="38"/>
        <v>0</v>
      </c>
      <c r="BJ189" s="15" t="s">
        <v>82</v>
      </c>
      <c r="BK189" s="156">
        <f t="shared" si="39"/>
        <v>0</v>
      </c>
      <c r="BL189" s="15" t="s">
        <v>145</v>
      </c>
      <c r="BM189" s="15" t="s">
        <v>355</v>
      </c>
    </row>
    <row r="190" spans="2:65" s="1" customFormat="1" ht="31.5" customHeight="1" x14ac:dyDescent="0.3">
      <c r="B190" s="29"/>
      <c r="C190" s="149" t="s">
        <v>356</v>
      </c>
      <c r="D190" s="149" t="s">
        <v>141</v>
      </c>
      <c r="E190" s="150" t="s">
        <v>357</v>
      </c>
      <c r="F190" s="219" t="s">
        <v>358</v>
      </c>
      <c r="G190" s="220"/>
      <c r="H190" s="220"/>
      <c r="I190" s="220"/>
      <c r="J190" s="151" t="s">
        <v>149</v>
      </c>
      <c r="K190" s="152">
        <v>6720</v>
      </c>
      <c r="L190" s="221">
        <v>0</v>
      </c>
      <c r="M190" s="220"/>
      <c r="N190" s="221">
        <f t="shared" si="30"/>
        <v>0</v>
      </c>
      <c r="O190" s="220"/>
      <c r="P190" s="220"/>
      <c r="Q190" s="220"/>
      <c r="R190" s="31"/>
      <c r="T190" s="153" t="s">
        <v>18</v>
      </c>
      <c r="U190" s="38" t="s">
        <v>40</v>
      </c>
      <c r="V190" s="154">
        <v>0</v>
      </c>
      <c r="W190" s="154">
        <f t="shared" si="31"/>
        <v>0</v>
      </c>
      <c r="X190" s="154">
        <v>0</v>
      </c>
      <c r="Y190" s="154">
        <f t="shared" si="32"/>
        <v>0</v>
      </c>
      <c r="Z190" s="154">
        <v>0</v>
      </c>
      <c r="AA190" s="155">
        <f t="shared" si="33"/>
        <v>0</v>
      </c>
      <c r="AR190" s="15" t="s">
        <v>145</v>
      </c>
      <c r="AT190" s="15" t="s">
        <v>141</v>
      </c>
      <c r="AU190" s="15" t="s">
        <v>80</v>
      </c>
      <c r="AY190" s="15" t="s">
        <v>140</v>
      </c>
      <c r="BE190" s="156">
        <f t="shared" si="34"/>
        <v>0</v>
      </c>
      <c r="BF190" s="156">
        <f t="shared" si="35"/>
        <v>0</v>
      </c>
      <c r="BG190" s="156">
        <f t="shared" si="36"/>
        <v>0</v>
      </c>
      <c r="BH190" s="156">
        <f t="shared" si="37"/>
        <v>0</v>
      </c>
      <c r="BI190" s="156">
        <f t="shared" si="38"/>
        <v>0</v>
      </c>
      <c r="BJ190" s="15" t="s">
        <v>82</v>
      </c>
      <c r="BK190" s="156">
        <f t="shared" si="39"/>
        <v>0</v>
      </c>
      <c r="BL190" s="15" t="s">
        <v>145</v>
      </c>
      <c r="BM190" s="15" t="s">
        <v>359</v>
      </c>
    </row>
    <row r="191" spans="2:65" s="1" customFormat="1" ht="31.5" customHeight="1" x14ac:dyDescent="0.3">
      <c r="B191" s="29"/>
      <c r="C191" s="149" t="s">
        <v>360</v>
      </c>
      <c r="D191" s="149" t="s">
        <v>141</v>
      </c>
      <c r="E191" s="150" t="s">
        <v>361</v>
      </c>
      <c r="F191" s="219" t="s">
        <v>362</v>
      </c>
      <c r="G191" s="220"/>
      <c r="H191" s="220"/>
      <c r="I191" s="220"/>
      <c r="J191" s="151" t="s">
        <v>149</v>
      </c>
      <c r="K191" s="152">
        <v>112</v>
      </c>
      <c r="L191" s="221">
        <v>0</v>
      </c>
      <c r="M191" s="220"/>
      <c r="N191" s="221">
        <f t="shared" si="30"/>
        <v>0</v>
      </c>
      <c r="O191" s="220"/>
      <c r="P191" s="220"/>
      <c r="Q191" s="220"/>
      <c r="R191" s="31"/>
      <c r="T191" s="153" t="s">
        <v>18</v>
      </c>
      <c r="U191" s="38" t="s">
        <v>40</v>
      </c>
      <c r="V191" s="154">
        <v>0</v>
      </c>
      <c r="W191" s="154">
        <f t="shared" si="31"/>
        <v>0</v>
      </c>
      <c r="X191" s="154">
        <v>0</v>
      </c>
      <c r="Y191" s="154">
        <f t="shared" si="32"/>
        <v>0</v>
      </c>
      <c r="Z191" s="154">
        <v>0</v>
      </c>
      <c r="AA191" s="155">
        <f t="shared" si="33"/>
        <v>0</v>
      </c>
      <c r="AR191" s="15" t="s">
        <v>145</v>
      </c>
      <c r="AT191" s="15" t="s">
        <v>141</v>
      </c>
      <c r="AU191" s="15" t="s">
        <v>80</v>
      </c>
      <c r="AY191" s="15" t="s">
        <v>140</v>
      </c>
      <c r="BE191" s="156">
        <f t="shared" si="34"/>
        <v>0</v>
      </c>
      <c r="BF191" s="156">
        <f t="shared" si="35"/>
        <v>0</v>
      </c>
      <c r="BG191" s="156">
        <f t="shared" si="36"/>
        <v>0</v>
      </c>
      <c r="BH191" s="156">
        <f t="shared" si="37"/>
        <v>0</v>
      </c>
      <c r="BI191" s="156">
        <f t="shared" si="38"/>
        <v>0</v>
      </c>
      <c r="BJ191" s="15" t="s">
        <v>82</v>
      </c>
      <c r="BK191" s="156">
        <f t="shared" si="39"/>
        <v>0</v>
      </c>
      <c r="BL191" s="15" t="s">
        <v>145</v>
      </c>
      <c r="BM191" s="15" t="s">
        <v>363</v>
      </c>
    </row>
    <row r="192" spans="2:65" s="1" customFormat="1" ht="82.5" customHeight="1" x14ac:dyDescent="0.3">
      <c r="B192" s="29"/>
      <c r="C192" s="149" t="s">
        <v>364</v>
      </c>
      <c r="D192" s="149" t="s">
        <v>141</v>
      </c>
      <c r="E192" s="150" t="s">
        <v>365</v>
      </c>
      <c r="F192" s="219" t="s">
        <v>366</v>
      </c>
      <c r="G192" s="220"/>
      <c r="H192" s="220"/>
      <c r="I192" s="220"/>
      <c r="J192" s="151" t="s">
        <v>149</v>
      </c>
      <c r="K192" s="152">
        <v>192.505</v>
      </c>
      <c r="L192" s="221">
        <v>0</v>
      </c>
      <c r="M192" s="220"/>
      <c r="N192" s="221">
        <f t="shared" si="30"/>
        <v>0</v>
      </c>
      <c r="O192" s="220"/>
      <c r="P192" s="220"/>
      <c r="Q192" s="220"/>
      <c r="R192" s="31"/>
      <c r="T192" s="153" t="s">
        <v>18</v>
      </c>
      <c r="U192" s="38" t="s">
        <v>40</v>
      </c>
      <c r="V192" s="154">
        <v>0</v>
      </c>
      <c r="W192" s="154">
        <f t="shared" si="31"/>
        <v>0</v>
      </c>
      <c r="X192" s="154">
        <v>4.0000000000000003E-5</v>
      </c>
      <c r="Y192" s="154">
        <f t="shared" si="32"/>
        <v>7.7002000000000008E-3</v>
      </c>
      <c r="Z192" s="154">
        <v>0</v>
      </c>
      <c r="AA192" s="155">
        <f t="shared" si="33"/>
        <v>0</v>
      </c>
      <c r="AR192" s="15" t="s">
        <v>145</v>
      </c>
      <c r="AT192" s="15" t="s">
        <v>141</v>
      </c>
      <c r="AU192" s="15" t="s">
        <v>80</v>
      </c>
      <c r="AY192" s="15" t="s">
        <v>140</v>
      </c>
      <c r="BE192" s="156">
        <f t="shared" si="34"/>
        <v>0</v>
      </c>
      <c r="BF192" s="156">
        <f t="shared" si="35"/>
        <v>0</v>
      </c>
      <c r="BG192" s="156">
        <f t="shared" si="36"/>
        <v>0</v>
      </c>
      <c r="BH192" s="156">
        <f t="shared" si="37"/>
        <v>0</v>
      </c>
      <c r="BI192" s="156">
        <f t="shared" si="38"/>
        <v>0</v>
      </c>
      <c r="BJ192" s="15" t="s">
        <v>82</v>
      </c>
      <c r="BK192" s="156">
        <f t="shared" si="39"/>
        <v>0</v>
      </c>
      <c r="BL192" s="15" t="s">
        <v>145</v>
      </c>
      <c r="BM192" s="15" t="s">
        <v>367</v>
      </c>
    </row>
    <row r="193" spans="2:65" s="1" customFormat="1" ht="31.5" customHeight="1" x14ac:dyDescent="0.3">
      <c r="B193" s="29"/>
      <c r="C193" s="149" t="s">
        <v>368</v>
      </c>
      <c r="D193" s="149" t="s">
        <v>141</v>
      </c>
      <c r="E193" s="150" t="s">
        <v>369</v>
      </c>
      <c r="F193" s="219" t="s">
        <v>370</v>
      </c>
      <c r="G193" s="220"/>
      <c r="H193" s="220"/>
      <c r="I193" s="220"/>
      <c r="J193" s="151" t="s">
        <v>149</v>
      </c>
      <c r="K193" s="152">
        <v>69.238</v>
      </c>
      <c r="L193" s="221">
        <v>0</v>
      </c>
      <c r="M193" s="220"/>
      <c r="N193" s="221">
        <f t="shared" si="30"/>
        <v>0</v>
      </c>
      <c r="O193" s="220"/>
      <c r="P193" s="220"/>
      <c r="Q193" s="220"/>
      <c r="R193" s="31"/>
      <c r="T193" s="153" t="s">
        <v>18</v>
      </c>
      <c r="U193" s="38" t="s">
        <v>40</v>
      </c>
      <c r="V193" s="154">
        <v>0.16400000000000001</v>
      </c>
      <c r="W193" s="154">
        <f t="shared" si="31"/>
        <v>11.355032</v>
      </c>
      <c r="X193" s="154">
        <v>6.7000000000000002E-4</v>
      </c>
      <c r="Y193" s="154">
        <f t="shared" si="32"/>
        <v>4.638946E-2</v>
      </c>
      <c r="Z193" s="154">
        <v>0</v>
      </c>
      <c r="AA193" s="155">
        <f t="shared" si="33"/>
        <v>0</v>
      </c>
      <c r="AR193" s="15" t="s">
        <v>145</v>
      </c>
      <c r="AT193" s="15" t="s">
        <v>141</v>
      </c>
      <c r="AU193" s="15" t="s">
        <v>80</v>
      </c>
      <c r="AY193" s="15" t="s">
        <v>140</v>
      </c>
      <c r="BE193" s="156">
        <f t="shared" si="34"/>
        <v>0</v>
      </c>
      <c r="BF193" s="156">
        <f t="shared" si="35"/>
        <v>0</v>
      </c>
      <c r="BG193" s="156">
        <f t="shared" si="36"/>
        <v>0</v>
      </c>
      <c r="BH193" s="156">
        <f t="shared" si="37"/>
        <v>0</v>
      </c>
      <c r="BI193" s="156">
        <f t="shared" si="38"/>
        <v>0</v>
      </c>
      <c r="BJ193" s="15" t="s">
        <v>82</v>
      </c>
      <c r="BK193" s="156">
        <f t="shared" si="39"/>
        <v>0</v>
      </c>
      <c r="BL193" s="15" t="s">
        <v>145</v>
      </c>
      <c r="BM193" s="15" t="s">
        <v>371</v>
      </c>
    </row>
    <row r="194" spans="2:65" s="1" customFormat="1" ht="31.5" customHeight="1" x14ac:dyDescent="0.3">
      <c r="B194" s="29"/>
      <c r="C194" s="149" t="s">
        <v>372</v>
      </c>
      <c r="D194" s="149" t="s">
        <v>141</v>
      </c>
      <c r="E194" s="150" t="s">
        <v>373</v>
      </c>
      <c r="F194" s="219" t="s">
        <v>374</v>
      </c>
      <c r="G194" s="220"/>
      <c r="H194" s="220"/>
      <c r="I194" s="220"/>
      <c r="J194" s="151" t="s">
        <v>165</v>
      </c>
      <c r="K194" s="152">
        <v>4</v>
      </c>
      <c r="L194" s="221">
        <v>0</v>
      </c>
      <c r="M194" s="220"/>
      <c r="N194" s="221">
        <f t="shared" si="30"/>
        <v>0</v>
      </c>
      <c r="O194" s="220"/>
      <c r="P194" s="220"/>
      <c r="Q194" s="220"/>
      <c r="R194" s="31"/>
      <c r="T194" s="153" t="s">
        <v>18</v>
      </c>
      <c r="U194" s="38" t="s">
        <v>40</v>
      </c>
      <c r="V194" s="154">
        <v>5.63</v>
      </c>
      <c r="W194" s="154">
        <f t="shared" si="31"/>
        <v>22.52</v>
      </c>
      <c r="X194" s="154">
        <v>3.0450000000000001E-2</v>
      </c>
      <c r="Y194" s="154">
        <f t="shared" si="32"/>
        <v>0.12180000000000001</v>
      </c>
      <c r="Z194" s="154">
        <v>0</v>
      </c>
      <c r="AA194" s="155">
        <f t="shared" si="33"/>
        <v>0</v>
      </c>
      <c r="AR194" s="15" t="s">
        <v>145</v>
      </c>
      <c r="AT194" s="15" t="s">
        <v>141</v>
      </c>
      <c r="AU194" s="15" t="s">
        <v>80</v>
      </c>
      <c r="AY194" s="15" t="s">
        <v>140</v>
      </c>
      <c r="BE194" s="156">
        <f t="shared" si="34"/>
        <v>0</v>
      </c>
      <c r="BF194" s="156">
        <f t="shared" si="35"/>
        <v>0</v>
      </c>
      <c r="BG194" s="156">
        <f t="shared" si="36"/>
        <v>0</v>
      </c>
      <c r="BH194" s="156">
        <f t="shared" si="37"/>
        <v>0</v>
      </c>
      <c r="BI194" s="156">
        <f t="shared" si="38"/>
        <v>0</v>
      </c>
      <c r="BJ194" s="15" t="s">
        <v>82</v>
      </c>
      <c r="BK194" s="156">
        <f t="shared" si="39"/>
        <v>0</v>
      </c>
      <c r="BL194" s="15" t="s">
        <v>145</v>
      </c>
      <c r="BM194" s="15" t="s">
        <v>375</v>
      </c>
    </row>
    <row r="195" spans="2:65" s="1" customFormat="1" ht="44.25" customHeight="1" x14ac:dyDescent="0.3">
      <c r="B195" s="29"/>
      <c r="C195" s="149" t="s">
        <v>376</v>
      </c>
      <c r="D195" s="149" t="s">
        <v>141</v>
      </c>
      <c r="E195" s="150" t="s">
        <v>377</v>
      </c>
      <c r="F195" s="219" t="s">
        <v>378</v>
      </c>
      <c r="G195" s="220"/>
      <c r="H195" s="220"/>
      <c r="I195" s="220"/>
      <c r="J195" s="151" t="s">
        <v>165</v>
      </c>
      <c r="K195" s="152">
        <v>4</v>
      </c>
      <c r="L195" s="221">
        <v>0</v>
      </c>
      <c r="M195" s="220"/>
      <c r="N195" s="221">
        <f t="shared" si="30"/>
        <v>0</v>
      </c>
      <c r="O195" s="220"/>
      <c r="P195" s="220"/>
      <c r="Q195" s="220"/>
      <c r="R195" s="31"/>
      <c r="T195" s="153" t="s">
        <v>18</v>
      </c>
      <c r="U195" s="38" t="s">
        <v>40</v>
      </c>
      <c r="V195" s="154">
        <v>1.8</v>
      </c>
      <c r="W195" s="154">
        <f t="shared" si="31"/>
        <v>7.2</v>
      </c>
      <c r="X195" s="154">
        <v>5.79E-3</v>
      </c>
      <c r="Y195" s="154">
        <f t="shared" si="32"/>
        <v>2.316E-2</v>
      </c>
      <c r="Z195" s="154">
        <v>0</v>
      </c>
      <c r="AA195" s="155">
        <f t="shared" si="33"/>
        <v>0</v>
      </c>
      <c r="AR195" s="15" t="s">
        <v>145</v>
      </c>
      <c r="AT195" s="15" t="s">
        <v>141</v>
      </c>
      <c r="AU195" s="15" t="s">
        <v>80</v>
      </c>
      <c r="AY195" s="15" t="s">
        <v>140</v>
      </c>
      <c r="BE195" s="156">
        <f t="shared" si="34"/>
        <v>0</v>
      </c>
      <c r="BF195" s="156">
        <f t="shared" si="35"/>
        <v>0</v>
      </c>
      <c r="BG195" s="156">
        <f t="shared" si="36"/>
        <v>0</v>
      </c>
      <c r="BH195" s="156">
        <f t="shared" si="37"/>
        <v>0</v>
      </c>
      <c r="BI195" s="156">
        <f t="shared" si="38"/>
        <v>0</v>
      </c>
      <c r="BJ195" s="15" t="s">
        <v>82</v>
      </c>
      <c r="BK195" s="156">
        <f t="shared" si="39"/>
        <v>0</v>
      </c>
      <c r="BL195" s="15" t="s">
        <v>145</v>
      </c>
      <c r="BM195" s="15" t="s">
        <v>379</v>
      </c>
    </row>
    <row r="196" spans="2:65" s="1" customFormat="1" ht="44.25" customHeight="1" x14ac:dyDescent="0.3">
      <c r="B196" s="29"/>
      <c r="C196" s="149" t="s">
        <v>380</v>
      </c>
      <c r="D196" s="149" t="s">
        <v>141</v>
      </c>
      <c r="E196" s="150" t="s">
        <v>381</v>
      </c>
      <c r="F196" s="219" t="s">
        <v>382</v>
      </c>
      <c r="G196" s="220"/>
      <c r="H196" s="220"/>
      <c r="I196" s="220"/>
      <c r="J196" s="151" t="s">
        <v>179</v>
      </c>
      <c r="K196" s="152">
        <v>0.85</v>
      </c>
      <c r="L196" s="221">
        <v>0</v>
      </c>
      <c r="M196" s="220"/>
      <c r="N196" s="221">
        <f t="shared" si="30"/>
        <v>0</v>
      </c>
      <c r="O196" s="220"/>
      <c r="P196" s="220"/>
      <c r="Q196" s="220"/>
      <c r="R196" s="31"/>
      <c r="T196" s="153" t="s">
        <v>18</v>
      </c>
      <c r="U196" s="38" t="s">
        <v>40</v>
      </c>
      <c r="V196" s="154">
        <v>53.45</v>
      </c>
      <c r="W196" s="154">
        <f t="shared" si="31"/>
        <v>45.432500000000005</v>
      </c>
      <c r="X196" s="154">
        <v>0</v>
      </c>
      <c r="Y196" s="154">
        <f t="shared" si="32"/>
        <v>0</v>
      </c>
      <c r="Z196" s="154">
        <v>0</v>
      </c>
      <c r="AA196" s="155">
        <f t="shared" si="33"/>
        <v>0</v>
      </c>
      <c r="AR196" s="15" t="s">
        <v>145</v>
      </c>
      <c r="AT196" s="15" t="s">
        <v>141</v>
      </c>
      <c r="AU196" s="15" t="s">
        <v>80</v>
      </c>
      <c r="AY196" s="15" t="s">
        <v>140</v>
      </c>
      <c r="BE196" s="156">
        <f t="shared" si="34"/>
        <v>0</v>
      </c>
      <c r="BF196" s="156">
        <f t="shared" si="35"/>
        <v>0</v>
      </c>
      <c r="BG196" s="156">
        <f t="shared" si="36"/>
        <v>0</v>
      </c>
      <c r="BH196" s="156">
        <f t="shared" si="37"/>
        <v>0</v>
      </c>
      <c r="BI196" s="156">
        <f t="shared" si="38"/>
        <v>0</v>
      </c>
      <c r="BJ196" s="15" t="s">
        <v>82</v>
      </c>
      <c r="BK196" s="156">
        <f t="shared" si="39"/>
        <v>0</v>
      </c>
      <c r="BL196" s="15" t="s">
        <v>145</v>
      </c>
      <c r="BM196" s="15" t="s">
        <v>383</v>
      </c>
    </row>
    <row r="197" spans="2:65" s="1" customFormat="1" ht="31.5" customHeight="1" x14ac:dyDescent="0.3">
      <c r="B197" s="29"/>
      <c r="C197" s="149" t="s">
        <v>384</v>
      </c>
      <c r="D197" s="149" t="s">
        <v>141</v>
      </c>
      <c r="E197" s="150" t="s">
        <v>385</v>
      </c>
      <c r="F197" s="219" t="s">
        <v>386</v>
      </c>
      <c r="G197" s="220"/>
      <c r="H197" s="220"/>
      <c r="I197" s="220"/>
      <c r="J197" s="151" t="s">
        <v>165</v>
      </c>
      <c r="K197" s="152">
        <v>16</v>
      </c>
      <c r="L197" s="221">
        <v>0</v>
      </c>
      <c r="M197" s="220"/>
      <c r="N197" s="221">
        <f t="shared" si="30"/>
        <v>0</v>
      </c>
      <c r="O197" s="220"/>
      <c r="P197" s="220"/>
      <c r="Q197" s="220"/>
      <c r="R197" s="31"/>
      <c r="T197" s="153" t="s">
        <v>18</v>
      </c>
      <c r="U197" s="38" t="s">
        <v>40</v>
      </c>
      <c r="V197" s="154">
        <v>0.104</v>
      </c>
      <c r="W197" s="154">
        <f t="shared" si="31"/>
        <v>1.6639999999999999</v>
      </c>
      <c r="X197" s="154">
        <v>1.0000000000000001E-5</v>
      </c>
      <c r="Y197" s="154">
        <f t="shared" si="32"/>
        <v>1.6000000000000001E-4</v>
      </c>
      <c r="Z197" s="154">
        <v>0</v>
      </c>
      <c r="AA197" s="155">
        <f t="shared" si="33"/>
        <v>0</v>
      </c>
      <c r="AR197" s="15" t="s">
        <v>145</v>
      </c>
      <c r="AT197" s="15" t="s">
        <v>141</v>
      </c>
      <c r="AU197" s="15" t="s">
        <v>80</v>
      </c>
      <c r="AY197" s="15" t="s">
        <v>140</v>
      </c>
      <c r="BE197" s="156">
        <f t="shared" si="34"/>
        <v>0</v>
      </c>
      <c r="BF197" s="156">
        <f t="shared" si="35"/>
        <v>0</v>
      </c>
      <c r="BG197" s="156">
        <f t="shared" si="36"/>
        <v>0</v>
      </c>
      <c r="BH197" s="156">
        <f t="shared" si="37"/>
        <v>0</v>
      </c>
      <c r="BI197" s="156">
        <f t="shared" si="38"/>
        <v>0</v>
      </c>
      <c r="BJ197" s="15" t="s">
        <v>82</v>
      </c>
      <c r="BK197" s="156">
        <f t="shared" si="39"/>
        <v>0</v>
      </c>
      <c r="BL197" s="15" t="s">
        <v>145</v>
      </c>
      <c r="BM197" s="15" t="s">
        <v>387</v>
      </c>
    </row>
    <row r="198" spans="2:65" s="1" customFormat="1" ht="31.5" customHeight="1" x14ac:dyDescent="0.3">
      <c r="B198" s="29"/>
      <c r="C198" s="149" t="s">
        <v>388</v>
      </c>
      <c r="D198" s="149" t="s">
        <v>141</v>
      </c>
      <c r="E198" s="150" t="s">
        <v>389</v>
      </c>
      <c r="F198" s="219" t="s">
        <v>390</v>
      </c>
      <c r="G198" s="220"/>
      <c r="H198" s="220"/>
      <c r="I198" s="220"/>
      <c r="J198" s="151" t="s">
        <v>165</v>
      </c>
      <c r="K198" s="152">
        <v>16</v>
      </c>
      <c r="L198" s="221">
        <v>0</v>
      </c>
      <c r="M198" s="220"/>
      <c r="N198" s="221">
        <f t="shared" si="30"/>
        <v>0</v>
      </c>
      <c r="O198" s="220"/>
      <c r="P198" s="220"/>
      <c r="Q198" s="220"/>
      <c r="R198" s="31"/>
      <c r="T198" s="153" t="s">
        <v>18</v>
      </c>
      <c r="U198" s="38" t="s">
        <v>40</v>
      </c>
      <c r="V198" s="154">
        <v>5.8000000000000003E-2</v>
      </c>
      <c r="W198" s="154">
        <f t="shared" si="31"/>
        <v>0.92800000000000005</v>
      </c>
      <c r="X198" s="154">
        <v>2.4000000000000001E-4</v>
      </c>
      <c r="Y198" s="154">
        <f t="shared" si="32"/>
        <v>3.8400000000000001E-3</v>
      </c>
      <c r="Z198" s="154">
        <v>0</v>
      </c>
      <c r="AA198" s="155">
        <f t="shared" si="33"/>
        <v>0</v>
      </c>
      <c r="AR198" s="15" t="s">
        <v>145</v>
      </c>
      <c r="AT198" s="15" t="s">
        <v>141</v>
      </c>
      <c r="AU198" s="15" t="s">
        <v>80</v>
      </c>
      <c r="AY198" s="15" t="s">
        <v>140</v>
      </c>
      <c r="BE198" s="156">
        <f t="shared" si="34"/>
        <v>0</v>
      </c>
      <c r="BF198" s="156">
        <f t="shared" si="35"/>
        <v>0</v>
      </c>
      <c r="BG198" s="156">
        <f t="shared" si="36"/>
        <v>0</v>
      </c>
      <c r="BH198" s="156">
        <f t="shared" si="37"/>
        <v>0</v>
      </c>
      <c r="BI198" s="156">
        <f t="shared" si="38"/>
        <v>0</v>
      </c>
      <c r="BJ198" s="15" t="s">
        <v>82</v>
      </c>
      <c r="BK198" s="156">
        <f t="shared" si="39"/>
        <v>0</v>
      </c>
      <c r="BL198" s="15" t="s">
        <v>145</v>
      </c>
      <c r="BM198" s="15" t="s">
        <v>391</v>
      </c>
    </row>
    <row r="199" spans="2:65" s="1" customFormat="1" ht="57" customHeight="1" x14ac:dyDescent="0.3">
      <c r="B199" s="29"/>
      <c r="C199" s="149" t="s">
        <v>392</v>
      </c>
      <c r="D199" s="149" t="s">
        <v>141</v>
      </c>
      <c r="E199" s="150" t="s">
        <v>393</v>
      </c>
      <c r="F199" s="219" t="s">
        <v>394</v>
      </c>
      <c r="G199" s="220"/>
      <c r="H199" s="220"/>
      <c r="I199" s="220"/>
      <c r="J199" s="151" t="s">
        <v>149</v>
      </c>
      <c r="K199" s="152">
        <v>1.2</v>
      </c>
      <c r="L199" s="221">
        <v>0</v>
      </c>
      <c r="M199" s="220"/>
      <c r="N199" s="221">
        <f t="shared" si="30"/>
        <v>0</v>
      </c>
      <c r="O199" s="220"/>
      <c r="P199" s="220"/>
      <c r="Q199" s="220"/>
      <c r="R199" s="31"/>
      <c r="T199" s="153" t="s">
        <v>18</v>
      </c>
      <c r="U199" s="38" t="s">
        <v>40</v>
      </c>
      <c r="V199" s="154">
        <v>0</v>
      </c>
      <c r="W199" s="154">
        <f t="shared" si="31"/>
        <v>0</v>
      </c>
      <c r="X199" s="154">
        <v>0</v>
      </c>
      <c r="Y199" s="154">
        <f t="shared" si="32"/>
        <v>0</v>
      </c>
      <c r="Z199" s="154">
        <v>0.13100000000000001</v>
      </c>
      <c r="AA199" s="155">
        <f t="shared" si="33"/>
        <v>0.15720000000000001</v>
      </c>
      <c r="AR199" s="15" t="s">
        <v>145</v>
      </c>
      <c r="AT199" s="15" t="s">
        <v>141</v>
      </c>
      <c r="AU199" s="15" t="s">
        <v>80</v>
      </c>
      <c r="AY199" s="15" t="s">
        <v>140</v>
      </c>
      <c r="BE199" s="156">
        <f t="shared" si="34"/>
        <v>0</v>
      </c>
      <c r="BF199" s="156">
        <f t="shared" si="35"/>
        <v>0</v>
      </c>
      <c r="BG199" s="156">
        <f t="shared" si="36"/>
        <v>0</v>
      </c>
      <c r="BH199" s="156">
        <f t="shared" si="37"/>
        <v>0</v>
      </c>
      <c r="BI199" s="156">
        <f t="shared" si="38"/>
        <v>0</v>
      </c>
      <c r="BJ199" s="15" t="s">
        <v>82</v>
      </c>
      <c r="BK199" s="156">
        <f t="shared" si="39"/>
        <v>0</v>
      </c>
      <c r="BL199" s="15" t="s">
        <v>145</v>
      </c>
      <c r="BM199" s="15" t="s">
        <v>395</v>
      </c>
    </row>
    <row r="200" spans="2:65" s="1" customFormat="1" ht="57" customHeight="1" x14ac:dyDescent="0.3">
      <c r="B200" s="29"/>
      <c r="C200" s="149" t="s">
        <v>396</v>
      </c>
      <c r="D200" s="149" t="s">
        <v>141</v>
      </c>
      <c r="E200" s="150" t="s">
        <v>397</v>
      </c>
      <c r="F200" s="219" t="s">
        <v>398</v>
      </c>
      <c r="G200" s="220"/>
      <c r="H200" s="220"/>
      <c r="I200" s="220"/>
      <c r="J200" s="151" t="s">
        <v>144</v>
      </c>
      <c r="K200" s="152">
        <v>0.443</v>
      </c>
      <c r="L200" s="221">
        <v>0</v>
      </c>
      <c r="M200" s="220"/>
      <c r="N200" s="221">
        <f t="shared" si="30"/>
        <v>0</v>
      </c>
      <c r="O200" s="220"/>
      <c r="P200" s="220"/>
      <c r="Q200" s="220"/>
      <c r="R200" s="31"/>
      <c r="T200" s="153" t="s">
        <v>18</v>
      </c>
      <c r="U200" s="38" t="s">
        <v>40</v>
      </c>
      <c r="V200" s="154">
        <v>0</v>
      </c>
      <c r="W200" s="154">
        <f t="shared" si="31"/>
        <v>0</v>
      </c>
      <c r="X200" s="154">
        <v>0</v>
      </c>
      <c r="Y200" s="154">
        <f t="shared" si="32"/>
        <v>0</v>
      </c>
      <c r="Z200" s="154">
        <v>1.8</v>
      </c>
      <c r="AA200" s="155">
        <f t="shared" si="33"/>
        <v>0.7974</v>
      </c>
      <c r="AR200" s="15" t="s">
        <v>145</v>
      </c>
      <c r="AT200" s="15" t="s">
        <v>141</v>
      </c>
      <c r="AU200" s="15" t="s">
        <v>80</v>
      </c>
      <c r="AY200" s="15" t="s">
        <v>140</v>
      </c>
      <c r="BE200" s="156">
        <f t="shared" si="34"/>
        <v>0</v>
      </c>
      <c r="BF200" s="156">
        <f t="shared" si="35"/>
        <v>0</v>
      </c>
      <c r="BG200" s="156">
        <f t="shared" si="36"/>
        <v>0</v>
      </c>
      <c r="BH200" s="156">
        <f t="shared" si="37"/>
        <v>0</v>
      </c>
      <c r="BI200" s="156">
        <f t="shared" si="38"/>
        <v>0</v>
      </c>
      <c r="BJ200" s="15" t="s">
        <v>82</v>
      </c>
      <c r="BK200" s="156">
        <f t="shared" si="39"/>
        <v>0</v>
      </c>
      <c r="BL200" s="15" t="s">
        <v>145</v>
      </c>
      <c r="BM200" s="15" t="s">
        <v>399</v>
      </c>
    </row>
    <row r="201" spans="2:65" s="1" customFormat="1" ht="57" customHeight="1" x14ac:dyDescent="0.3">
      <c r="B201" s="29"/>
      <c r="C201" s="149" t="s">
        <v>400</v>
      </c>
      <c r="D201" s="149" t="s">
        <v>141</v>
      </c>
      <c r="E201" s="150" t="s">
        <v>401</v>
      </c>
      <c r="F201" s="219" t="s">
        <v>402</v>
      </c>
      <c r="G201" s="220"/>
      <c r="H201" s="220"/>
      <c r="I201" s="220"/>
      <c r="J201" s="151" t="s">
        <v>144</v>
      </c>
      <c r="K201" s="152">
        <v>2.34</v>
      </c>
      <c r="L201" s="221">
        <v>0</v>
      </c>
      <c r="M201" s="220"/>
      <c r="N201" s="221">
        <f t="shared" si="30"/>
        <v>0</v>
      </c>
      <c r="O201" s="220"/>
      <c r="P201" s="220"/>
      <c r="Q201" s="220"/>
      <c r="R201" s="31"/>
      <c r="T201" s="153" t="s">
        <v>18</v>
      </c>
      <c r="U201" s="38" t="s">
        <v>40</v>
      </c>
      <c r="V201" s="154">
        <v>0</v>
      </c>
      <c r="W201" s="154">
        <f t="shared" si="31"/>
        <v>0</v>
      </c>
      <c r="X201" s="154">
        <v>0</v>
      </c>
      <c r="Y201" s="154">
        <f t="shared" si="32"/>
        <v>0</v>
      </c>
      <c r="Z201" s="154">
        <v>1.175</v>
      </c>
      <c r="AA201" s="155">
        <f t="shared" si="33"/>
        <v>2.7494999999999998</v>
      </c>
      <c r="AR201" s="15" t="s">
        <v>145</v>
      </c>
      <c r="AT201" s="15" t="s">
        <v>141</v>
      </c>
      <c r="AU201" s="15" t="s">
        <v>80</v>
      </c>
      <c r="AY201" s="15" t="s">
        <v>140</v>
      </c>
      <c r="BE201" s="156">
        <f t="shared" si="34"/>
        <v>0</v>
      </c>
      <c r="BF201" s="156">
        <f t="shared" si="35"/>
        <v>0</v>
      </c>
      <c r="BG201" s="156">
        <f t="shared" si="36"/>
        <v>0</v>
      </c>
      <c r="BH201" s="156">
        <f t="shared" si="37"/>
        <v>0</v>
      </c>
      <c r="BI201" s="156">
        <f t="shared" si="38"/>
        <v>0</v>
      </c>
      <c r="BJ201" s="15" t="s">
        <v>82</v>
      </c>
      <c r="BK201" s="156">
        <f t="shared" si="39"/>
        <v>0</v>
      </c>
      <c r="BL201" s="15" t="s">
        <v>145</v>
      </c>
      <c r="BM201" s="15" t="s">
        <v>403</v>
      </c>
    </row>
    <row r="202" spans="2:65" s="1" customFormat="1" ht="57" customHeight="1" x14ac:dyDescent="0.3">
      <c r="B202" s="29"/>
      <c r="C202" s="149" t="s">
        <v>404</v>
      </c>
      <c r="D202" s="149" t="s">
        <v>141</v>
      </c>
      <c r="E202" s="150" t="s">
        <v>405</v>
      </c>
      <c r="F202" s="219" t="s">
        <v>406</v>
      </c>
      <c r="G202" s="220"/>
      <c r="H202" s="220"/>
      <c r="I202" s="220"/>
      <c r="J202" s="151" t="s">
        <v>149</v>
      </c>
      <c r="K202" s="152">
        <v>19</v>
      </c>
      <c r="L202" s="221">
        <v>0</v>
      </c>
      <c r="M202" s="220"/>
      <c r="N202" s="221">
        <f t="shared" si="30"/>
        <v>0</v>
      </c>
      <c r="O202" s="220"/>
      <c r="P202" s="220"/>
      <c r="Q202" s="220"/>
      <c r="R202" s="31"/>
      <c r="T202" s="153" t="s">
        <v>18</v>
      </c>
      <c r="U202" s="38" t="s">
        <v>40</v>
      </c>
      <c r="V202" s="154">
        <v>0</v>
      </c>
      <c r="W202" s="154">
        <f t="shared" si="31"/>
        <v>0</v>
      </c>
      <c r="X202" s="154">
        <v>0</v>
      </c>
      <c r="Y202" s="154">
        <f t="shared" si="32"/>
        <v>0</v>
      </c>
      <c r="Z202" s="154">
        <v>3.5000000000000003E-2</v>
      </c>
      <c r="AA202" s="155">
        <f t="shared" si="33"/>
        <v>0.66500000000000004</v>
      </c>
      <c r="AR202" s="15" t="s">
        <v>145</v>
      </c>
      <c r="AT202" s="15" t="s">
        <v>141</v>
      </c>
      <c r="AU202" s="15" t="s">
        <v>80</v>
      </c>
      <c r="AY202" s="15" t="s">
        <v>140</v>
      </c>
      <c r="BE202" s="156">
        <f t="shared" si="34"/>
        <v>0</v>
      </c>
      <c r="BF202" s="156">
        <f t="shared" si="35"/>
        <v>0</v>
      </c>
      <c r="BG202" s="156">
        <f t="shared" si="36"/>
        <v>0</v>
      </c>
      <c r="BH202" s="156">
        <f t="shared" si="37"/>
        <v>0</v>
      </c>
      <c r="BI202" s="156">
        <f t="shared" si="38"/>
        <v>0</v>
      </c>
      <c r="BJ202" s="15" t="s">
        <v>82</v>
      </c>
      <c r="BK202" s="156">
        <f t="shared" si="39"/>
        <v>0</v>
      </c>
      <c r="BL202" s="15" t="s">
        <v>145</v>
      </c>
      <c r="BM202" s="15" t="s">
        <v>407</v>
      </c>
    </row>
    <row r="203" spans="2:65" s="1" customFormat="1" ht="31.5" customHeight="1" x14ac:dyDescent="0.3">
      <c r="B203" s="29"/>
      <c r="C203" s="149" t="s">
        <v>408</v>
      </c>
      <c r="D203" s="149" t="s">
        <v>141</v>
      </c>
      <c r="E203" s="150" t="s">
        <v>409</v>
      </c>
      <c r="F203" s="219" t="s">
        <v>410</v>
      </c>
      <c r="G203" s="220"/>
      <c r="H203" s="220"/>
      <c r="I203" s="220"/>
      <c r="J203" s="151" t="s">
        <v>160</v>
      </c>
      <c r="K203" s="152">
        <v>1</v>
      </c>
      <c r="L203" s="221">
        <v>0</v>
      </c>
      <c r="M203" s="220"/>
      <c r="N203" s="221">
        <f t="shared" si="30"/>
        <v>0</v>
      </c>
      <c r="O203" s="220"/>
      <c r="P203" s="220"/>
      <c r="Q203" s="220"/>
      <c r="R203" s="31"/>
      <c r="T203" s="153" t="s">
        <v>18</v>
      </c>
      <c r="U203" s="38" t="s">
        <v>40</v>
      </c>
      <c r="V203" s="154">
        <v>0</v>
      </c>
      <c r="W203" s="154">
        <f t="shared" si="31"/>
        <v>0</v>
      </c>
      <c r="X203" s="154">
        <v>0</v>
      </c>
      <c r="Y203" s="154">
        <f t="shared" si="32"/>
        <v>0</v>
      </c>
      <c r="Z203" s="154">
        <v>8.9999999999999993E-3</v>
      </c>
      <c r="AA203" s="155">
        <f t="shared" si="33"/>
        <v>8.9999999999999993E-3</v>
      </c>
      <c r="AR203" s="15" t="s">
        <v>145</v>
      </c>
      <c r="AT203" s="15" t="s">
        <v>141</v>
      </c>
      <c r="AU203" s="15" t="s">
        <v>80</v>
      </c>
      <c r="AY203" s="15" t="s">
        <v>140</v>
      </c>
      <c r="BE203" s="156">
        <f t="shared" si="34"/>
        <v>0</v>
      </c>
      <c r="BF203" s="156">
        <f t="shared" si="35"/>
        <v>0</v>
      </c>
      <c r="BG203" s="156">
        <f t="shared" si="36"/>
        <v>0</v>
      </c>
      <c r="BH203" s="156">
        <f t="shared" si="37"/>
        <v>0</v>
      </c>
      <c r="BI203" s="156">
        <f t="shared" si="38"/>
        <v>0</v>
      </c>
      <c r="BJ203" s="15" t="s">
        <v>82</v>
      </c>
      <c r="BK203" s="156">
        <f t="shared" si="39"/>
        <v>0</v>
      </c>
      <c r="BL203" s="15" t="s">
        <v>145</v>
      </c>
      <c r="BM203" s="15" t="s">
        <v>411</v>
      </c>
    </row>
    <row r="204" spans="2:65" s="1" customFormat="1" ht="31.5" customHeight="1" x14ac:dyDescent="0.3">
      <c r="B204" s="29"/>
      <c r="C204" s="149" t="s">
        <v>412</v>
      </c>
      <c r="D204" s="149" t="s">
        <v>141</v>
      </c>
      <c r="E204" s="150" t="s">
        <v>413</v>
      </c>
      <c r="F204" s="219" t="s">
        <v>414</v>
      </c>
      <c r="G204" s="220"/>
      <c r="H204" s="220"/>
      <c r="I204" s="220"/>
      <c r="J204" s="151" t="s">
        <v>160</v>
      </c>
      <c r="K204" s="152">
        <v>5</v>
      </c>
      <c r="L204" s="221">
        <v>0</v>
      </c>
      <c r="M204" s="220"/>
      <c r="N204" s="221">
        <f t="shared" si="30"/>
        <v>0</v>
      </c>
      <c r="O204" s="220"/>
      <c r="P204" s="220"/>
      <c r="Q204" s="220"/>
      <c r="R204" s="31"/>
      <c r="T204" s="153" t="s">
        <v>18</v>
      </c>
      <c r="U204" s="38" t="s">
        <v>40</v>
      </c>
      <c r="V204" s="154">
        <v>0</v>
      </c>
      <c r="W204" s="154">
        <f t="shared" si="31"/>
        <v>0</v>
      </c>
      <c r="X204" s="154">
        <v>0</v>
      </c>
      <c r="Y204" s="154">
        <f t="shared" si="32"/>
        <v>0</v>
      </c>
      <c r="Z204" s="154">
        <v>8.9999999999999993E-3</v>
      </c>
      <c r="AA204" s="155">
        <f t="shared" si="33"/>
        <v>4.4999999999999998E-2</v>
      </c>
      <c r="AR204" s="15" t="s">
        <v>145</v>
      </c>
      <c r="AT204" s="15" t="s">
        <v>141</v>
      </c>
      <c r="AU204" s="15" t="s">
        <v>80</v>
      </c>
      <c r="AY204" s="15" t="s">
        <v>140</v>
      </c>
      <c r="BE204" s="156">
        <f t="shared" si="34"/>
        <v>0</v>
      </c>
      <c r="BF204" s="156">
        <f t="shared" si="35"/>
        <v>0</v>
      </c>
      <c r="BG204" s="156">
        <f t="shared" si="36"/>
        <v>0</v>
      </c>
      <c r="BH204" s="156">
        <f t="shared" si="37"/>
        <v>0</v>
      </c>
      <c r="BI204" s="156">
        <f t="shared" si="38"/>
        <v>0</v>
      </c>
      <c r="BJ204" s="15" t="s">
        <v>82</v>
      </c>
      <c r="BK204" s="156">
        <f t="shared" si="39"/>
        <v>0</v>
      </c>
      <c r="BL204" s="15" t="s">
        <v>145</v>
      </c>
      <c r="BM204" s="15" t="s">
        <v>415</v>
      </c>
    </row>
    <row r="205" spans="2:65" s="1" customFormat="1" ht="57" customHeight="1" x14ac:dyDescent="0.3">
      <c r="B205" s="29"/>
      <c r="C205" s="149" t="s">
        <v>416</v>
      </c>
      <c r="D205" s="149" t="s">
        <v>141</v>
      </c>
      <c r="E205" s="150" t="s">
        <v>417</v>
      </c>
      <c r="F205" s="219" t="s">
        <v>418</v>
      </c>
      <c r="G205" s="220"/>
      <c r="H205" s="220"/>
      <c r="I205" s="220"/>
      <c r="J205" s="151" t="s">
        <v>149</v>
      </c>
      <c r="K205" s="152">
        <v>1.62</v>
      </c>
      <c r="L205" s="221">
        <v>0</v>
      </c>
      <c r="M205" s="220"/>
      <c r="N205" s="221">
        <f t="shared" si="30"/>
        <v>0</v>
      </c>
      <c r="O205" s="220"/>
      <c r="P205" s="220"/>
      <c r="Q205" s="220"/>
      <c r="R205" s="31"/>
      <c r="T205" s="153" t="s">
        <v>18</v>
      </c>
      <c r="U205" s="38" t="s">
        <v>40</v>
      </c>
      <c r="V205" s="154">
        <v>0</v>
      </c>
      <c r="W205" s="154">
        <f t="shared" si="31"/>
        <v>0</v>
      </c>
      <c r="X205" s="154">
        <v>0</v>
      </c>
      <c r="Y205" s="154">
        <f t="shared" si="32"/>
        <v>0</v>
      </c>
      <c r="Z205" s="154">
        <v>7.4999999999999997E-2</v>
      </c>
      <c r="AA205" s="155">
        <f t="shared" si="33"/>
        <v>0.1215</v>
      </c>
      <c r="AR205" s="15" t="s">
        <v>145</v>
      </c>
      <c r="AT205" s="15" t="s">
        <v>141</v>
      </c>
      <c r="AU205" s="15" t="s">
        <v>80</v>
      </c>
      <c r="AY205" s="15" t="s">
        <v>140</v>
      </c>
      <c r="BE205" s="156">
        <f t="shared" si="34"/>
        <v>0</v>
      </c>
      <c r="BF205" s="156">
        <f t="shared" si="35"/>
        <v>0</v>
      </c>
      <c r="BG205" s="156">
        <f t="shared" si="36"/>
        <v>0</v>
      </c>
      <c r="BH205" s="156">
        <f t="shared" si="37"/>
        <v>0</v>
      </c>
      <c r="BI205" s="156">
        <f t="shared" si="38"/>
        <v>0</v>
      </c>
      <c r="BJ205" s="15" t="s">
        <v>82</v>
      </c>
      <c r="BK205" s="156">
        <f t="shared" si="39"/>
        <v>0</v>
      </c>
      <c r="BL205" s="15" t="s">
        <v>145</v>
      </c>
      <c r="BM205" s="15" t="s">
        <v>419</v>
      </c>
    </row>
    <row r="206" spans="2:65" s="1" customFormat="1" ht="57" customHeight="1" x14ac:dyDescent="0.3">
      <c r="B206" s="29"/>
      <c r="C206" s="149" t="s">
        <v>420</v>
      </c>
      <c r="D206" s="149" t="s">
        <v>141</v>
      </c>
      <c r="E206" s="150" t="s">
        <v>421</v>
      </c>
      <c r="F206" s="219" t="s">
        <v>422</v>
      </c>
      <c r="G206" s="220"/>
      <c r="H206" s="220"/>
      <c r="I206" s="220"/>
      <c r="J206" s="151" t="s">
        <v>149</v>
      </c>
      <c r="K206" s="152">
        <v>2.8</v>
      </c>
      <c r="L206" s="221">
        <v>0</v>
      </c>
      <c r="M206" s="220"/>
      <c r="N206" s="221">
        <f t="shared" si="30"/>
        <v>0</v>
      </c>
      <c r="O206" s="220"/>
      <c r="P206" s="220"/>
      <c r="Q206" s="220"/>
      <c r="R206" s="31"/>
      <c r="T206" s="153" t="s">
        <v>18</v>
      </c>
      <c r="U206" s="38" t="s">
        <v>40</v>
      </c>
      <c r="V206" s="154">
        <v>0</v>
      </c>
      <c r="W206" s="154">
        <f t="shared" si="31"/>
        <v>0</v>
      </c>
      <c r="X206" s="154">
        <v>0</v>
      </c>
      <c r="Y206" s="154">
        <f t="shared" si="32"/>
        <v>0</v>
      </c>
      <c r="Z206" s="154">
        <v>5.3999999999999999E-2</v>
      </c>
      <c r="AA206" s="155">
        <f t="shared" si="33"/>
        <v>0.1512</v>
      </c>
      <c r="AR206" s="15" t="s">
        <v>145</v>
      </c>
      <c r="AT206" s="15" t="s">
        <v>141</v>
      </c>
      <c r="AU206" s="15" t="s">
        <v>80</v>
      </c>
      <c r="AY206" s="15" t="s">
        <v>140</v>
      </c>
      <c r="BE206" s="156">
        <f t="shared" si="34"/>
        <v>0</v>
      </c>
      <c r="BF206" s="156">
        <f t="shared" si="35"/>
        <v>0</v>
      </c>
      <c r="BG206" s="156">
        <f t="shared" si="36"/>
        <v>0</v>
      </c>
      <c r="BH206" s="156">
        <f t="shared" si="37"/>
        <v>0</v>
      </c>
      <c r="BI206" s="156">
        <f t="shared" si="38"/>
        <v>0</v>
      </c>
      <c r="BJ206" s="15" t="s">
        <v>82</v>
      </c>
      <c r="BK206" s="156">
        <f t="shared" si="39"/>
        <v>0</v>
      </c>
      <c r="BL206" s="15" t="s">
        <v>145</v>
      </c>
      <c r="BM206" s="15" t="s">
        <v>423</v>
      </c>
    </row>
    <row r="207" spans="2:65" s="1" customFormat="1" ht="57" customHeight="1" x14ac:dyDescent="0.3">
      <c r="B207" s="29"/>
      <c r="C207" s="149" t="s">
        <v>424</v>
      </c>
      <c r="D207" s="149" t="s">
        <v>141</v>
      </c>
      <c r="E207" s="150" t="s">
        <v>425</v>
      </c>
      <c r="F207" s="219" t="s">
        <v>426</v>
      </c>
      <c r="G207" s="220"/>
      <c r="H207" s="220"/>
      <c r="I207" s="220"/>
      <c r="J207" s="151" t="s">
        <v>149</v>
      </c>
      <c r="K207" s="152">
        <v>5.76</v>
      </c>
      <c r="L207" s="221">
        <v>0</v>
      </c>
      <c r="M207" s="220"/>
      <c r="N207" s="221">
        <f t="shared" si="30"/>
        <v>0</v>
      </c>
      <c r="O207" s="220"/>
      <c r="P207" s="220"/>
      <c r="Q207" s="220"/>
      <c r="R207" s="31"/>
      <c r="T207" s="153" t="s">
        <v>18</v>
      </c>
      <c r="U207" s="38" t="s">
        <v>40</v>
      </c>
      <c r="V207" s="154">
        <v>0</v>
      </c>
      <c r="W207" s="154">
        <f t="shared" si="31"/>
        <v>0</v>
      </c>
      <c r="X207" s="154">
        <v>0</v>
      </c>
      <c r="Y207" s="154">
        <f t="shared" si="32"/>
        <v>0</v>
      </c>
      <c r="Z207" s="154">
        <v>4.7E-2</v>
      </c>
      <c r="AA207" s="155">
        <f t="shared" si="33"/>
        <v>0.27072000000000002</v>
      </c>
      <c r="AR207" s="15" t="s">
        <v>145</v>
      </c>
      <c r="AT207" s="15" t="s">
        <v>141</v>
      </c>
      <c r="AU207" s="15" t="s">
        <v>80</v>
      </c>
      <c r="AY207" s="15" t="s">
        <v>140</v>
      </c>
      <c r="BE207" s="156">
        <f t="shared" si="34"/>
        <v>0</v>
      </c>
      <c r="BF207" s="156">
        <f t="shared" si="35"/>
        <v>0</v>
      </c>
      <c r="BG207" s="156">
        <f t="shared" si="36"/>
        <v>0</v>
      </c>
      <c r="BH207" s="156">
        <f t="shared" si="37"/>
        <v>0</v>
      </c>
      <c r="BI207" s="156">
        <f t="shared" si="38"/>
        <v>0</v>
      </c>
      <c r="BJ207" s="15" t="s">
        <v>82</v>
      </c>
      <c r="BK207" s="156">
        <f t="shared" si="39"/>
        <v>0</v>
      </c>
      <c r="BL207" s="15" t="s">
        <v>145</v>
      </c>
      <c r="BM207" s="15" t="s">
        <v>427</v>
      </c>
    </row>
    <row r="208" spans="2:65" s="1" customFormat="1" ht="44.25" customHeight="1" x14ac:dyDescent="0.3">
      <c r="B208" s="29"/>
      <c r="C208" s="149" t="s">
        <v>428</v>
      </c>
      <c r="D208" s="149" t="s">
        <v>141</v>
      </c>
      <c r="E208" s="150" t="s">
        <v>429</v>
      </c>
      <c r="F208" s="219" t="s">
        <v>430</v>
      </c>
      <c r="G208" s="220"/>
      <c r="H208" s="220"/>
      <c r="I208" s="220"/>
      <c r="J208" s="151" t="s">
        <v>149</v>
      </c>
      <c r="K208" s="152">
        <v>1.6</v>
      </c>
      <c r="L208" s="221">
        <v>0</v>
      </c>
      <c r="M208" s="220"/>
      <c r="N208" s="221">
        <f t="shared" si="30"/>
        <v>0</v>
      </c>
      <c r="O208" s="220"/>
      <c r="P208" s="220"/>
      <c r="Q208" s="220"/>
      <c r="R208" s="31"/>
      <c r="T208" s="153" t="s">
        <v>18</v>
      </c>
      <c r="U208" s="38" t="s">
        <v>40</v>
      </c>
      <c r="V208" s="154">
        <v>0</v>
      </c>
      <c r="W208" s="154">
        <f t="shared" si="31"/>
        <v>0</v>
      </c>
      <c r="X208" s="154">
        <v>0</v>
      </c>
      <c r="Y208" s="154">
        <f t="shared" si="32"/>
        <v>0</v>
      </c>
      <c r="Z208" s="154">
        <v>7.5999999999999998E-2</v>
      </c>
      <c r="AA208" s="155">
        <f t="shared" si="33"/>
        <v>0.1216</v>
      </c>
      <c r="AR208" s="15" t="s">
        <v>145</v>
      </c>
      <c r="AT208" s="15" t="s">
        <v>141</v>
      </c>
      <c r="AU208" s="15" t="s">
        <v>80</v>
      </c>
      <c r="AY208" s="15" t="s">
        <v>140</v>
      </c>
      <c r="BE208" s="156">
        <f t="shared" si="34"/>
        <v>0</v>
      </c>
      <c r="BF208" s="156">
        <f t="shared" si="35"/>
        <v>0</v>
      </c>
      <c r="BG208" s="156">
        <f t="shared" si="36"/>
        <v>0</v>
      </c>
      <c r="BH208" s="156">
        <f t="shared" si="37"/>
        <v>0</v>
      </c>
      <c r="BI208" s="156">
        <f t="shared" si="38"/>
        <v>0</v>
      </c>
      <c r="BJ208" s="15" t="s">
        <v>82</v>
      </c>
      <c r="BK208" s="156">
        <f t="shared" si="39"/>
        <v>0</v>
      </c>
      <c r="BL208" s="15" t="s">
        <v>145</v>
      </c>
      <c r="BM208" s="15" t="s">
        <v>431</v>
      </c>
    </row>
    <row r="209" spans="2:65" s="1" customFormat="1" ht="22.5" customHeight="1" x14ac:dyDescent="0.3">
      <c r="B209" s="29"/>
      <c r="C209" s="149" t="s">
        <v>432</v>
      </c>
      <c r="D209" s="149" t="s">
        <v>141</v>
      </c>
      <c r="E209" s="150" t="s">
        <v>433</v>
      </c>
      <c r="F209" s="219" t="s">
        <v>434</v>
      </c>
      <c r="G209" s="220"/>
      <c r="H209" s="220"/>
      <c r="I209" s="220"/>
      <c r="J209" s="151" t="s">
        <v>435</v>
      </c>
      <c r="K209" s="152">
        <v>1</v>
      </c>
      <c r="L209" s="221">
        <v>0</v>
      </c>
      <c r="M209" s="220"/>
      <c r="N209" s="221">
        <f t="shared" si="30"/>
        <v>0</v>
      </c>
      <c r="O209" s="220"/>
      <c r="P209" s="220"/>
      <c r="Q209" s="220"/>
      <c r="R209" s="31"/>
      <c r="T209" s="153" t="s">
        <v>18</v>
      </c>
      <c r="U209" s="38" t="s">
        <v>40</v>
      </c>
      <c r="V209" s="154">
        <v>0</v>
      </c>
      <c r="W209" s="154">
        <f t="shared" si="31"/>
        <v>0</v>
      </c>
      <c r="X209" s="154">
        <v>0</v>
      </c>
      <c r="Y209" s="154">
        <f t="shared" si="32"/>
        <v>0</v>
      </c>
      <c r="Z209" s="154">
        <v>0</v>
      </c>
      <c r="AA209" s="155">
        <f t="shared" si="33"/>
        <v>0</v>
      </c>
      <c r="AR209" s="15" t="s">
        <v>145</v>
      </c>
      <c r="AT209" s="15" t="s">
        <v>141</v>
      </c>
      <c r="AU209" s="15" t="s">
        <v>80</v>
      </c>
      <c r="AY209" s="15" t="s">
        <v>140</v>
      </c>
      <c r="BE209" s="156">
        <f t="shared" si="34"/>
        <v>0</v>
      </c>
      <c r="BF209" s="156">
        <f t="shared" si="35"/>
        <v>0</v>
      </c>
      <c r="BG209" s="156">
        <f t="shared" si="36"/>
        <v>0</v>
      </c>
      <c r="BH209" s="156">
        <f t="shared" si="37"/>
        <v>0</v>
      </c>
      <c r="BI209" s="156">
        <f t="shared" si="38"/>
        <v>0</v>
      </c>
      <c r="BJ209" s="15" t="s">
        <v>82</v>
      </c>
      <c r="BK209" s="156">
        <f t="shared" si="39"/>
        <v>0</v>
      </c>
      <c r="BL209" s="15" t="s">
        <v>145</v>
      </c>
      <c r="BM209" s="15" t="s">
        <v>436</v>
      </c>
    </row>
    <row r="210" spans="2:65" s="1" customFormat="1" ht="69.75" customHeight="1" x14ac:dyDescent="0.3">
      <c r="B210" s="29"/>
      <c r="C210" s="149" t="s">
        <v>437</v>
      </c>
      <c r="D210" s="149" t="s">
        <v>141</v>
      </c>
      <c r="E210" s="150" t="s">
        <v>438</v>
      </c>
      <c r="F210" s="219" t="s">
        <v>439</v>
      </c>
      <c r="G210" s="220"/>
      <c r="H210" s="220"/>
      <c r="I210" s="220"/>
      <c r="J210" s="151" t="s">
        <v>144</v>
      </c>
      <c r="K210" s="152">
        <v>0.72599999999999998</v>
      </c>
      <c r="L210" s="221">
        <v>0</v>
      </c>
      <c r="M210" s="220"/>
      <c r="N210" s="221">
        <f t="shared" si="30"/>
        <v>0</v>
      </c>
      <c r="O210" s="220"/>
      <c r="P210" s="220"/>
      <c r="Q210" s="220"/>
      <c r="R210" s="31"/>
      <c r="T210" s="153" t="s">
        <v>18</v>
      </c>
      <c r="U210" s="38" t="s">
        <v>40</v>
      </c>
      <c r="V210" s="154">
        <v>0</v>
      </c>
      <c r="W210" s="154">
        <f t="shared" si="31"/>
        <v>0</v>
      </c>
      <c r="X210" s="154">
        <v>0</v>
      </c>
      <c r="Y210" s="154">
        <f t="shared" si="32"/>
        <v>0</v>
      </c>
      <c r="Z210" s="154">
        <v>1.8</v>
      </c>
      <c r="AA210" s="155">
        <f t="shared" si="33"/>
        <v>1.3068</v>
      </c>
      <c r="AR210" s="15" t="s">
        <v>145</v>
      </c>
      <c r="AT210" s="15" t="s">
        <v>141</v>
      </c>
      <c r="AU210" s="15" t="s">
        <v>80</v>
      </c>
      <c r="AY210" s="15" t="s">
        <v>140</v>
      </c>
      <c r="BE210" s="156">
        <f t="shared" si="34"/>
        <v>0</v>
      </c>
      <c r="BF210" s="156">
        <f t="shared" si="35"/>
        <v>0</v>
      </c>
      <c r="BG210" s="156">
        <f t="shared" si="36"/>
        <v>0</v>
      </c>
      <c r="BH210" s="156">
        <f t="shared" si="37"/>
        <v>0</v>
      </c>
      <c r="BI210" s="156">
        <f t="shared" si="38"/>
        <v>0</v>
      </c>
      <c r="BJ210" s="15" t="s">
        <v>82</v>
      </c>
      <c r="BK210" s="156">
        <f t="shared" si="39"/>
        <v>0</v>
      </c>
      <c r="BL210" s="15" t="s">
        <v>145</v>
      </c>
      <c r="BM210" s="15" t="s">
        <v>440</v>
      </c>
    </row>
    <row r="211" spans="2:65" s="1" customFormat="1" ht="69.75" customHeight="1" x14ac:dyDescent="0.3">
      <c r="B211" s="29"/>
      <c r="C211" s="149" t="s">
        <v>441</v>
      </c>
      <c r="D211" s="149" t="s">
        <v>141</v>
      </c>
      <c r="E211" s="150" t="s">
        <v>442</v>
      </c>
      <c r="F211" s="219" t="s">
        <v>443</v>
      </c>
      <c r="G211" s="220"/>
      <c r="H211" s="220"/>
      <c r="I211" s="220"/>
      <c r="J211" s="151" t="s">
        <v>144</v>
      </c>
      <c r="K211" s="152">
        <v>3.7759999999999998</v>
      </c>
      <c r="L211" s="221">
        <v>0</v>
      </c>
      <c r="M211" s="220"/>
      <c r="N211" s="221">
        <f t="shared" si="30"/>
        <v>0</v>
      </c>
      <c r="O211" s="220"/>
      <c r="P211" s="220"/>
      <c r="Q211" s="220"/>
      <c r="R211" s="31"/>
      <c r="T211" s="153" t="s">
        <v>18</v>
      </c>
      <c r="U211" s="38" t="s">
        <v>40</v>
      </c>
      <c r="V211" s="154">
        <v>0</v>
      </c>
      <c r="W211" s="154">
        <f t="shared" si="31"/>
        <v>0</v>
      </c>
      <c r="X211" s="154">
        <v>0</v>
      </c>
      <c r="Y211" s="154">
        <f t="shared" si="32"/>
        <v>0</v>
      </c>
      <c r="Z211" s="154">
        <v>1.8</v>
      </c>
      <c r="AA211" s="155">
        <f t="shared" si="33"/>
        <v>6.7968000000000002</v>
      </c>
      <c r="AR211" s="15" t="s">
        <v>145</v>
      </c>
      <c r="AT211" s="15" t="s">
        <v>141</v>
      </c>
      <c r="AU211" s="15" t="s">
        <v>80</v>
      </c>
      <c r="AY211" s="15" t="s">
        <v>140</v>
      </c>
      <c r="BE211" s="156">
        <f t="shared" si="34"/>
        <v>0</v>
      </c>
      <c r="BF211" s="156">
        <f t="shared" si="35"/>
        <v>0</v>
      </c>
      <c r="BG211" s="156">
        <f t="shared" si="36"/>
        <v>0</v>
      </c>
      <c r="BH211" s="156">
        <f t="shared" si="37"/>
        <v>0</v>
      </c>
      <c r="BI211" s="156">
        <f t="shared" si="38"/>
        <v>0</v>
      </c>
      <c r="BJ211" s="15" t="s">
        <v>82</v>
      </c>
      <c r="BK211" s="156">
        <f t="shared" si="39"/>
        <v>0</v>
      </c>
      <c r="BL211" s="15" t="s">
        <v>145</v>
      </c>
      <c r="BM211" s="15" t="s">
        <v>444</v>
      </c>
    </row>
    <row r="212" spans="2:65" s="1" customFormat="1" ht="57" customHeight="1" x14ac:dyDescent="0.3">
      <c r="B212" s="29"/>
      <c r="C212" s="149" t="s">
        <v>445</v>
      </c>
      <c r="D212" s="149" t="s">
        <v>141</v>
      </c>
      <c r="E212" s="150" t="s">
        <v>446</v>
      </c>
      <c r="F212" s="219" t="s">
        <v>447</v>
      </c>
      <c r="G212" s="220"/>
      <c r="H212" s="220"/>
      <c r="I212" s="220"/>
      <c r="J212" s="151" t="s">
        <v>160</v>
      </c>
      <c r="K212" s="152">
        <v>0.95</v>
      </c>
      <c r="L212" s="221">
        <v>0</v>
      </c>
      <c r="M212" s="220"/>
      <c r="N212" s="221">
        <f t="shared" si="30"/>
        <v>0</v>
      </c>
      <c r="O212" s="220"/>
      <c r="P212" s="220"/>
      <c r="Q212" s="220"/>
      <c r="R212" s="31"/>
      <c r="T212" s="153" t="s">
        <v>18</v>
      </c>
      <c r="U212" s="38" t="s">
        <v>40</v>
      </c>
      <c r="V212" s="154">
        <v>0</v>
      </c>
      <c r="W212" s="154">
        <f t="shared" si="31"/>
        <v>0</v>
      </c>
      <c r="X212" s="154">
        <v>3.0899999999999999E-3</v>
      </c>
      <c r="Y212" s="154">
        <f t="shared" si="32"/>
        <v>2.9354999999999997E-3</v>
      </c>
      <c r="Z212" s="154">
        <v>0.126</v>
      </c>
      <c r="AA212" s="155">
        <f t="shared" si="33"/>
        <v>0.1197</v>
      </c>
      <c r="AR212" s="15" t="s">
        <v>145</v>
      </c>
      <c r="AT212" s="15" t="s">
        <v>141</v>
      </c>
      <c r="AU212" s="15" t="s">
        <v>80</v>
      </c>
      <c r="AY212" s="15" t="s">
        <v>140</v>
      </c>
      <c r="BE212" s="156">
        <f t="shared" si="34"/>
        <v>0</v>
      </c>
      <c r="BF212" s="156">
        <f t="shared" si="35"/>
        <v>0</v>
      </c>
      <c r="BG212" s="156">
        <f t="shared" si="36"/>
        <v>0</v>
      </c>
      <c r="BH212" s="156">
        <f t="shared" si="37"/>
        <v>0</v>
      </c>
      <c r="BI212" s="156">
        <f t="shared" si="38"/>
        <v>0</v>
      </c>
      <c r="BJ212" s="15" t="s">
        <v>82</v>
      </c>
      <c r="BK212" s="156">
        <f t="shared" si="39"/>
        <v>0</v>
      </c>
      <c r="BL212" s="15" t="s">
        <v>145</v>
      </c>
      <c r="BM212" s="15" t="s">
        <v>448</v>
      </c>
    </row>
    <row r="213" spans="2:65" s="1" customFormat="1" ht="57" customHeight="1" x14ac:dyDescent="0.3">
      <c r="B213" s="29"/>
      <c r="C213" s="149" t="s">
        <v>449</v>
      </c>
      <c r="D213" s="149" t="s">
        <v>141</v>
      </c>
      <c r="E213" s="150" t="s">
        <v>450</v>
      </c>
      <c r="F213" s="219" t="s">
        <v>451</v>
      </c>
      <c r="G213" s="220"/>
      <c r="H213" s="220"/>
      <c r="I213" s="220"/>
      <c r="J213" s="151" t="s">
        <v>160</v>
      </c>
      <c r="K213" s="152">
        <v>0.6</v>
      </c>
      <c r="L213" s="221">
        <v>0</v>
      </c>
      <c r="M213" s="220"/>
      <c r="N213" s="221">
        <f t="shared" si="30"/>
        <v>0</v>
      </c>
      <c r="O213" s="220"/>
      <c r="P213" s="220"/>
      <c r="Q213" s="220"/>
      <c r="R213" s="31"/>
      <c r="T213" s="153" t="s">
        <v>18</v>
      </c>
      <c r="U213" s="38" t="s">
        <v>40</v>
      </c>
      <c r="V213" s="154">
        <v>0</v>
      </c>
      <c r="W213" s="154">
        <f t="shared" si="31"/>
        <v>0</v>
      </c>
      <c r="X213" s="154">
        <v>4.1700000000000001E-3</v>
      </c>
      <c r="Y213" s="154">
        <f t="shared" si="32"/>
        <v>2.5019999999999999E-3</v>
      </c>
      <c r="Z213" s="154">
        <v>0.28299999999999997</v>
      </c>
      <c r="AA213" s="155">
        <f t="shared" si="33"/>
        <v>0.16979999999999998</v>
      </c>
      <c r="AR213" s="15" t="s">
        <v>145</v>
      </c>
      <c r="AT213" s="15" t="s">
        <v>141</v>
      </c>
      <c r="AU213" s="15" t="s">
        <v>80</v>
      </c>
      <c r="AY213" s="15" t="s">
        <v>140</v>
      </c>
      <c r="BE213" s="156">
        <f t="shared" si="34"/>
        <v>0</v>
      </c>
      <c r="BF213" s="156">
        <f t="shared" si="35"/>
        <v>0</v>
      </c>
      <c r="BG213" s="156">
        <f t="shared" si="36"/>
        <v>0</v>
      </c>
      <c r="BH213" s="156">
        <f t="shared" si="37"/>
        <v>0</v>
      </c>
      <c r="BI213" s="156">
        <f t="shared" si="38"/>
        <v>0</v>
      </c>
      <c r="BJ213" s="15" t="s">
        <v>82</v>
      </c>
      <c r="BK213" s="156">
        <f t="shared" si="39"/>
        <v>0</v>
      </c>
      <c r="BL213" s="15" t="s">
        <v>145</v>
      </c>
      <c r="BM213" s="15" t="s">
        <v>452</v>
      </c>
    </row>
    <row r="214" spans="2:65" s="1" customFormat="1" ht="44.25" customHeight="1" x14ac:dyDescent="0.3">
      <c r="B214" s="29"/>
      <c r="C214" s="149" t="s">
        <v>453</v>
      </c>
      <c r="D214" s="149" t="s">
        <v>141</v>
      </c>
      <c r="E214" s="150" t="s">
        <v>454</v>
      </c>
      <c r="F214" s="219" t="s">
        <v>455</v>
      </c>
      <c r="G214" s="220"/>
      <c r="H214" s="220"/>
      <c r="I214" s="220"/>
      <c r="J214" s="151" t="s">
        <v>149</v>
      </c>
      <c r="K214" s="152">
        <v>109.72499999999999</v>
      </c>
      <c r="L214" s="221">
        <v>0</v>
      </c>
      <c r="M214" s="220"/>
      <c r="N214" s="221">
        <f t="shared" si="30"/>
        <v>0</v>
      </c>
      <c r="O214" s="220"/>
      <c r="P214" s="220"/>
      <c r="Q214" s="220"/>
      <c r="R214" s="31"/>
      <c r="T214" s="153" t="s">
        <v>18</v>
      </c>
      <c r="U214" s="38" t="s">
        <v>40</v>
      </c>
      <c r="V214" s="154">
        <v>0</v>
      </c>
      <c r="W214" s="154">
        <f t="shared" si="31"/>
        <v>0</v>
      </c>
      <c r="X214" s="154">
        <v>0</v>
      </c>
      <c r="Y214" s="154">
        <f t="shared" si="32"/>
        <v>0</v>
      </c>
      <c r="Z214" s="154">
        <v>2.9000000000000001E-2</v>
      </c>
      <c r="AA214" s="155">
        <f t="shared" si="33"/>
        <v>3.1820249999999999</v>
      </c>
      <c r="AR214" s="15" t="s">
        <v>145</v>
      </c>
      <c r="AT214" s="15" t="s">
        <v>141</v>
      </c>
      <c r="AU214" s="15" t="s">
        <v>80</v>
      </c>
      <c r="AY214" s="15" t="s">
        <v>140</v>
      </c>
      <c r="BE214" s="156">
        <f t="shared" si="34"/>
        <v>0</v>
      </c>
      <c r="BF214" s="156">
        <f t="shared" si="35"/>
        <v>0</v>
      </c>
      <c r="BG214" s="156">
        <f t="shared" si="36"/>
        <v>0</v>
      </c>
      <c r="BH214" s="156">
        <f t="shared" si="37"/>
        <v>0</v>
      </c>
      <c r="BI214" s="156">
        <f t="shared" si="38"/>
        <v>0</v>
      </c>
      <c r="BJ214" s="15" t="s">
        <v>82</v>
      </c>
      <c r="BK214" s="156">
        <f t="shared" si="39"/>
        <v>0</v>
      </c>
      <c r="BL214" s="15" t="s">
        <v>145</v>
      </c>
      <c r="BM214" s="15" t="s">
        <v>456</v>
      </c>
    </row>
    <row r="215" spans="2:65" s="1" customFormat="1" ht="31.5" customHeight="1" x14ac:dyDescent="0.3">
      <c r="B215" s="29"/>
      <c r="C215" s="149" t="s">
        <v>457</v>
      </c>
      <c r="D215" s="149" t="s">
        <v>141</v>
      </c>
      <c r="E215" s="150" t="s">
        <v>458</v>
      </c>
      <c r="F215" s="219" t="s">
        <v>459</v>
      </c>
      <c r="G215" s="220"/>
      <c r="H215" s="220"/>
      <c r="I215" s="220"/>
      <c r="J215" s="151" t="s">
        <v>460</v>
      </c>
      <c r="K215" s="152">
        <v>1</v>
      </c>
      <c r="L215" s="221">
        <v>0</v>
      </c>
      <c r="M215" s="220"/>
      <c r="N215" s="221">
        <f t="shared" si="30"/>
        <v>0</v>
      </c>
      <c r="O215" s="220"/>
      <c r="P215" s="220"/>
      <c r="Q215" s="220"/>
      <c r="R215" s="31"/>
      <c r="T215" s="153" t="s">
        <v>18</v>
      </c>
      <c r="U215" s="38" t="s">
        <v>40</v>
      </c>
      <c r="V215" s="154">
        <v>0</v>
      </c>
      <c r="W215" s="154">
        <f t="shared" si="31"/>
        <v>0</v>
      </c>
      <c r="X215" s="154">
        <v>0</v>
      </c>
      <c r="Y215" s="154">
        <f t="shared" si="32"/>
        <v>0</v>
      </c>
      <c r="Z215" s="154">
        <v>0</v>
      </c>
      <c r="AA215" s="155">
        <f t="shared" si="33"/>
        <v>0</v>
      </c>
      <c r="AR215" s="15" t="s">
        <v>145</v>
      </c>
      <c r="AT215" s="15" t="s">
        <v>141</v>
      </c>
      <c r="AU215" s="15" t="s">
        <v>80</v>
      </c>
      <c r="AY215" s="15" t="s">
        <v>140</v>
      </c>
      <c r="BE215" s="156">
        <f t="shared" si="34"/>
        <v>0</v>
      </c>
      <c r="BF215" s="156">
        <f t="shared" si="35"/>
        <v>0</v>
      </c>
      <c r="BG215" s="156">
        <f t="shared" si="36"/>
        <v>0</v>
      </c>
      <c r="BH215" s="156">
        <f t="shared" si="37"/>
        <v>0</v>
      </c>
      <c r="BI215" s="156">
        <f t="shared" si="38"/>
        <v>0</v>
      </c>
      <c r="BJ215" s="15" t="s">
        <v>82</v>
      </c>
      <c r="BK215" s="156">
        <f t="shared" si="39"/>
        <v>0</v>
      </c>
      <c r="BL215" s="15" t="s">
        <v>145</v>
      </c>
      <c r="BM215" s="15" t="s">
        <v>461</v>
      </c>
    </row>
    <row r="216" spans="2:65" s="10" customFormat="1" ht="29.85" customHeight="1" x14ac:dyDescent="0.3">
      <c r="B216" s="138"/>
      <c r="C216" s="139"/>
      <c r="D216" s="148" t="s">
        <v>112</v>
      </c>
      <c r="E216" s="148"/>
      <c r="F216" s="148"/>
      <c r="G216" s="148"/>
      <c r="H216" s="148"/>
      <c r="I216" s="148"/>
      <c r="J216" s="148"/>
      <c r="K216" s="148"/>
      <c r="L216" s="148"/>
      <c r="M216" s="148"/>
      <c r="N216" s="230">
        <f>BK216</f>
        <v>0</v>
      </c>
      <c r="O216" s="231"/>
      <c r="P216" s="231"/>
      <c r="Q216" s="231"/>
      <c r="R216" s="141"/>
      <c r="T216" s="142"/>
      <c r="U216" s="139"/>
      <c r="V216" s="139"/>
      <c r="W216" s="143">
        <f>SUM(W217:W220)</f>
        <v>0</v>
      </c>
      <c r="X216" s="139"/>
      <c r="Y216" s="143">
        <f>SUM(Y217:Y220)</f>
        <v>0</v>
      </c>
      <c r="Z216" s="139"/>
      <c r="AA216" s="144">
        <f>SUM(AA217:AA220)</f>
        <v>0</v>
      </c>
      <c r="AR216" s="145" t="s">
        <v>82</v>
      </c>
      <c r="AT216" s="146" t="s">
        <v>74</v>
      </c>
      <c r="AU216" s="146" t="s">
        <v>82</v>
      </c>
      <c r="AY216" s="145" t="s">
        <v>140</v>
      </c>
      <c r="BK216" s="147">
        <f>SUM(BK217:BK220)</f>
        <v>0</v>
      </c>
    </row>
    <row r="217" spans="2:65" s="1" customFormat="1" ht="57" customHeight="1" x14ac:dyDescent="0.3">
      <c r="B217" s="29"/>
      <c r="C217" s="149" t="s">
        <v>462</v>
      </c>
      <c r="D217" s="149" t="s">
        <v>141</v>
      </c>
      <c r="E217" s="150" t="s">
        <v>463</v>
      </c>
      <c r="F217" s="219" t="s">
        <v>464</v>
      </c>
      <c r="G217" s="220"/>
      <c r="H217" s="220"/>
      <c r="I217" s="220"/>
      <c r="J217" s="151" t="s">
        <v>179</v>
      </c>
      <c r="K217" s="152">
        <v>16.663</v>
      </c>
      <c r="L217" s="221">
        <v>0</v>
      </c>
      <c r="M217" s="220"/>
      <c r="N217" s="221">
        <f>ROUND(L217*K217,2)</f>
        <v>0</v>
      </c>
      <c r="O217" s="220"/>
      <c r="P217" s="220"/>
      <c r="Q217" s="220"/>
      <c r="R217" s="31"/>
      <c r="T217" s="153" t="s">
        <v>18</v>
      </c>
      <c r="U217" s="38" t="s">
        <v>40</v>
      </c>
      <c r="V217" s="154">
        <v>0</v>
      </c>
      <c r="W217" s="154">
        <f>V217*K217</f>
        <v>0</v>
      </c>
      <c r="X217" s="154">
        <v>0</v>
      </c>
      <c r="Y217" s="154">
        <f>X217*K217</f>
        <v>0</v>
      </c>
      <c r="Z217" s="154">
        <v>0</v>
      </c>
      <c r="AA217" s="155">
        <f>Z217*K217</f>
        <v>0</v>
      </c>
      <c r="AR217" s="15" t="s">
        <v>145</v>
      </c>
      <c r="AT217" s="15" t="s">
        <v>141</v>
      </c>
      <c r="AU217" s="15" t="s">
        <v>80</v>
      </c>
      <c r="AY217" s="15" t="s">
        <v>140</v>
      </c>
      <c r="BE217" s="156">
        <f>IF(U217="základní",N217,0)</f>
        <v>0</v>
      </c>
      <c r="BF217" s="156">
        <f>IF(U217="snížená",N217,0)</f>
        <v>0</v>
      </c>
      <c r="BG217" s="156">
        <f>IF(U217="zákl. přenesená",N217,0)</f>
        <v>0</v>
      </c>
      <c r="BH217" s="156">
        <f>IF(U217="sníž. přenesená",N217,0)</f>
        <v>0</v>
      </c>
      <c r="BI217" s="156">
        <f>IF(U217="nulová",N217,0)</f>
        <v>0</v>
      </c>
      <c r="BJ217" s="15" t="s">
        <v>82</v>
      </c>
      <c r="BK217" s="156">
        <f>ROUND(L217*K217,2)</f>
        <v>0</v>
      </c>
      <c r="BL217" s="15" t="s">
        <v>145</v>
      </c>
      <c r="BM217" s="15" t="s">
        <v>465</v>
      </c>
    </row>
    <row r="218" spans="2:65" s="1" customFormat="1" ht="31.5" customHeight="1" x14ac:dyDescent="0.3">
      <c r="B218" s="29"/>
      <c r="C218" s="149" t="s">
        <v>466</v>
      </c>
      <c r="D218" s="149" t="s">
        <v>141</v>
      </c>
      <c r="E218" s="150" t="s">
        <v>467</v>
      </c>
      <c r="F218" s="219" t="s">
        <v>468</v>
      </c>
      <c r="G218" s="220"/>
      <c r="H218" s="220"/>
      <c r="I218" s="220"/>
      <c r="J218" s="151" t="s">
        <v>179</v>
      </c>
      <c r="K218" s="152">
        <v>16.663</v>
      </c>
      <c r="L218" s="221">
        <v>0</v>
      </c>
      <c r="M218" s="220"/>
      <c r="N218" s="221">
        <f>ROUND(L218*K218,2)</f>
        <v>0</v>
      </c>
      <c r="O218" s="220"/>
      <c r="P218" s="220"/>
      <c r="Q218" s="220"/>
      <c r="R218" s="31"/>
      <c r="T218" s="153" t="s">
        <v>18</v>
      </c>
      <c r="U218" s="38" t="s">
        <v>40</v>
      </c>
      <c r="V218" s="154">
        <v>0</v>
      </c>
      <c r="W218" s="154">
        <f>V218*K218</f>
        <v>0</v>
      </c>
      <c r="X218" s="154">
        <v>0</v>
      </c>
      <c r="Y218" s="154">
        <f>X218*K218</f>
        <v>0</v>
      </c>
      <c r="Z218" s="154">
        <v>0</v>
      </c>
      <c r="AA218" s="155">
        <f>Z218*K218</f>
        <v>0</v>
      </c>
      <c r="AR218" s="15" t="s">
        <v>145</v>
      </c>
      <c r="AT218" s="15" t="s">
        <v>141</v>
      </c>
      <c r="AU218" s="15" t="s">
        <v>80</v>
      </c>
      <c r="AY218" s="15" t="s">
        <v>140</v>
      </c>
      <c r="BE218" s="156">
        <f>IF(U218="základní",N218,0)</f>
        <v>0</v>
      </c>
      <c r="BF218" s="156">
        <f>IF(U218="snížená",N218,0)</f>
        <v>0</v>
      </c>
      <c r="BG218" s="156">
        <f>IF(U218="zákl. přenesená",N218,0)</f>
        <v>0</v>
      </c>
      <c r="BH218" s="156">
        <f>IF(U218="sníž. přenesená",N218,0)</f>
        <v>0</v>
      </c>
      <c r="BI218" s="156">
        <f>IF(U218="nulová",N218,0)</f>
        <v>0</v>
      </c>
      <c r="BJ218" s="15" t="s">
        <v>82</v>
      </c>
      <c r="BK218" s="156">
        <f>ROUND(L218*K218,2)</f>
        <v>0</v>
      </c>
      <c r="BL218" s="15" t="s">
        <v>145</v>
      </c>
      <c r="BM218" s="15" t="s">
        <v>469</v>
      </c>
    </row>
    <row r="219" spans="2:65" s="1" customFormat="1" ht="44.25" customHeight="1" x14ac:dyDescent="0.3">
      <c r="B219" s="29"/>
      <c r="C219" s="149" t="s">
        <v>470</v>
      </c>
      <c r="D219" s="149" t="s">
        <v>141</v>
      </c>
      <c r="E219" s="150" t="s">
        <v>471</v>
      </c>
      <c r="F219" s="219" t="s">
        <v>472</v>
      </c>
      <c r="G219" s="220"/>
      <c r="H219" s="220"/>
      <c r="I219" s="220"/>
      <c r="J219" s="151" t="s">
        <v>179</v>
      </c>
      <c r="K219" s="152">
        <v>315.97000000000003</v>
      </c>
      <c r="L219" s="221">
        <v>0</v>
      </c>
      <c r="M219" s="220"/>
      <c r="N219" s="221">
        <f>ROUND(L219*K219,2)</f>
        <v>0</v>
      </c>
      <c r="O219" s="220"/>
      <c r="P219" s="220"/>
      <c r="Q219" s="220"/>
      <c r="R219" s="31"/>
      <c r="T219" s="153" t="s">
        <v>18</v>
      </c>
      <c r="U219" s="38" t="s">
        <v>40</v>
      </c>
      <c r="V219" s="154">
        <v>0</v>
      </c>
      <c r="W219" s="154">
        <f>V219*K219</f>
        <v>0</v>
      </c>
      <c r="X219" s="154">
        <v>0</v>
      </c>
      <c r="Y219" s="154">
        <f>X219*K219</f>
        <v>0</v>
      </c>
      <c r="Z219" s="154">
        <v>0</v>
      </c>
      <c r="AA219" s="155">
        <f>Z219*K219</f>
        <v>0</v>
      </c>
      <c r="AR219" s="15" t="s">
        <v>145</v>
      </c>
      <c r="AT219" s="15" t="s">
        <v>141</v>
      </c>
      <c r="AU219" s="15" t="s">
        <v>80</v>
      </c>
      <c r="AY219" s="15" t="s">
        <v>140</v>
      </c>
      <c r="BE219" s="156">
        <f>IF(U219="základní",N219,0)</f>
        <v>0</v>
      </c>
      <c r="BF219" s="156">
        <f>IF(U219="snížená",N219,0)</f>
        <v>0</v>
      </c>
      <c r="BG219" s="156">
        <f>IF(U219="zákl. přenesená",N219,0)</f>
        <v>0</v>
      </c>
      <c r="BH219" s="156">
        <f>IF(U219="sníž. přenesená",N219,0)</f>
        <v>0</v>
      </c>
      <c r="BI219" s="156">
        <f>IF(U219="nulová",N219,0)</f>
        <v>0</v>
      </c>
      <c r="BJ219" s="15" t="s">
        <v>82</v>
      </c>
      <c r="BK219" s="156">
        <f>ROUND(L219*K219,2)</f>
        <v>0</v>
      </c>
      <c r="BL219" s="15" t="s">
        <v>145</v>
      </c>
      <c r="BM219" s="15" t="s">
        <v>473</v>
      </c>
    </row>
    <row r="220" spans="2:65" s="1" customFormat="1" ht="31.5" customHeight="1" x14ac:dyDescent="0.3">
      <c r="B220" s="29"/>
      <c r="C220" s="149" t="s">
        <v>474</v>
      </c>
      <c r="D220" s="149" t="s">
        <v>141</v>
      </c>
      <c r="E220" s="150" t="s">
        <v>475</v>
      </c>
      <c r="F220" s="219" t="s">
        <v>476</v>
      </c>
      <c r="G220" s="220"/>
      <c r="H220" s="220"/>
      <c r="I220" s="220"/>
      <c r="J220" s="151" t="s">
        <v>179</v>
      </c>
      <c r="K220" s="152">
        <v>16.663</v>
      </c>
      <c r="L220" s="221">
        <v>0</v>
      </c>
      <c r="M220" s="220"/>
      <c r="N220" s="221">
        <f>ROUND(L220*K220,2)</f>
        <v>0</v>
      </c>
      <c r="O220" s="220"/>
      <c r="P220" s="220"/>
      <c r="Q220" s="220"/>
      <c r="R220" s="31"/>
      <c r="T220" s="153" t="s">
        <v>18</v>
      </c>
      <c r="U220" s="38" t="s">
        <v>40</v>
      </c>
      <c r="V220" s="154">
        <v>0</v>
      </c>
      <c r="W220" s="154">
        <f>V220*K220</f>
        <v>0</v>
      </c>
      <c r="X220" s="154">
        <v>0</v>
      </c>
      <c r="Y220" s="154">
        <f>X220*K220</f>
        <v>0</v>
      </c>
      <c r="Z220" s="154">
        <v>0</v>
      </c>
      <c r="AA220" s="155">
        <f>Z220*K220</f>
        <v>0</v>
      </c>
      <c r="AR220" s="15" t="s">
        <v>145</v>
      </c>
      <c r="AT220" s="15" t="s">
        <v>141</v>
      </c>
      <c r="AU220" s="15" t="s">
        <v>80</v>
      </c>
      <c r="AY220" s="15" t="s">
        <v>140</v>
      </c>
      <c r="BE220" s="156">
        <f>IF(U220="základní",N220,0)</f>
        <v>0</v>
      </c>
      <c r="BF220" s="156">
        <f>IF(U220="snížená",N220,0)</f>
        <v>0</v>
      </c>
      <c r="BG220" s="156">
        <f>IF(U220="zákl. přenesená",N220,0)</f>
        <v>0</v>
      </c>
      <c r="BH220" s="156">
        <f>IF(U220="sníž. přenesená",N220,0)</f>
        <v>0</v>
      </c>
      <c r="BI220" s="156">
        <f>IF(U220="nulová",N220,0)</f>
        <v>0</v>
      </c>
      <c r="BJ220" s="15" t="s">
        <v>82</v>
      </c>
      <c r="BK220" s="156">
        <f>ROUND(L220*K220,2)</f>
        <v>0</v>
      </c>
      <c r="BL220" s="15" t="s">
        <v>145</v>
      </c>
      <c r="BM220" s="15" t="s">
        <v>477</v>
      </c>
    </row>
    <row r="221" spans="2:65" s="10" customFormat="1" ht="29.85" customHeight="1" x14ac:dyDescent="0.3">
      <c r="B221" s="138"/>
      <c r="C221" s="139"/>
      <c r="D221" s="148" t="s">
        <v>113</v>
      </c>
      <c r="E221" s="148"/>
      <c r="F221" s="148"/>
      <c r="G221" s="148"/>
      <c r="H221" s="148"/>
      <c r="I221" s="148"/>
      <c r="J221" s="148"/>
      <c r="K221" s="148"/>
      <c r="L221" s="148"/>
      <c r="M221" s="148"/>
      <c r="N221" s="230">
        <f>BK221</f>
        <v>0</v>
      </c>
      <c r="O221" s="231"/>
      <c r="P221" s="231"/>
      <c r="Q221" s="231"/>
      <c r="R221" s="141"/>
      <c r="T221" s="142"/>
      <c r="U221" s="139"/>
      <c r="V221" s="139"/>
      <c r="W221" s="143">
        <f>W222</f>
        <v>0</v>
      </c>
      <c r="X221" s="139"/>
      <c r="Y221" s="143">
        <f>Y222</f>
        <v>0</v>
      </c>
      <c r="Z221" s="139"/>
      <c r="AA221" s="144">
        <f>AA222</f>
        <v>0</v>
      </c>
      <c r="AR221" s="145" t="s">
        <v>82</v>
      </c>
      <c r="AT221" s="146" t="s">
        <v>74</v>
      </c>
      <c r="AU221" s="146" t="s">
        <v>82</v>
      </c>
      <c r="AY221" s="145" t="s">
        <v>140</v>
      </c>
      <c r="BK221" s="147">
        <f>BK222</f>
        <v>0</v>
      </c>
    </row>
    <row r="222" spans="2:65" s="1" customFormat="1" ht="69.75" customHeight="1" x14ac:dyDescent="0.3">
      <c r="B222" s="29"/>
      <c r="C222" s="149" t="s">
        <v>478</v>
      </c>
      <c r="D222" s="149" t="s">
        <v>141</v>
      </c>
      <c r="E222" s="150" t="s">
        <v>479</v>
      </c>
      <c r="F222" s="219" t="s">
        <v>480</v>
      </c>
      <c r="G222" s="220"/>
      <c r="H222" s="220"/>
      <c r="I222" s="220"/>
      <c r="J222" s="151" t="s">
        <v>179</v>
      </c>
      <c r="K222" s="152">
        <v>107.54600000000001</v>
      </c>
      <c r="L222" s="221">
        <v>0</v>
      </c>
      <c r="M222" s="220"/>
      <c r="N222" s="221">
        <f>ROUND(L222*K222,2)</f>
        <v>0</v>
      </c>
      <c r="O222" s="220"/>
      <c r="P222" s="220"/>
      <c r="Q222" s="220"/>
      <c r="R222" s="31"/>
      <c r="T222" s="153" t="s">
        <v>18</v>
      </c>
      <c r="U222" s="38" t="s">
        <v>40</v>
      </c>
      <c r="V222" s="154">
        <v>0</v>
      </c>
      <c r="W222" s="154">
        <f>V222*K222</f>
        <v>0</v>
      </c>
      <c r="X222" s="154">
        <v>0</v>
      </c>
      <c r="Y222" s="154">
        <f>X222*K222</f>
        <v>0</v>
      </c>
      <c r="Z222" s="154">
        <v>0</v>
      </c>
      <c r="AA222" s="155">
        <f>Z222*K222</f>
        <v>0</v>
      </c>
      <c r="AR222" s="15" t="s">
        <v>145</v>
      </c>
      <c r="AT222" s="15" t="s">
        <v>141</v>
      </c>
      <c r="AU222" s="15" t="s">
        <v>80</v>
      </c>
      <c r="AY222" s="15" t="s">
        <v>140</v>
      </c>
      <c r="BE222" s="156">
        <f>IF(U222="základní",N222,0)</f>
        <v>0</v>
      </c>
      <c r="BF222" s="156">
        <f>IF(U222="snížená",N222,0)</f>
        <v>0</v>
      </c>
      <c r="BG222" s="156">
        <f>IF(U222="zákl. přenesená",N222,0)</f>
        <v>0</v>
      </c>
      <c r="BH222" s="156">
        <f>IF(U222="sníž. přenesená",N222,0)</f>
        <v>0</v>
      </c>
      <c r="BI222" s="156">
        <f>IF(U222="nulová",N222,0)</f>
        <v>0</v>
      </c>
      <c r="BJ222" s="15" t="s">
        <v>82</v>
      </c>
      <c r="BK222" s="156">
        <f>ROUND(L222*K222,2)</f>
        <v>0</v>
      </c>
      <c r="BL222" s="15" t="s">
        <v>145</v>
      </c>
      <c r="BM222" s="15" t="s">
        <v>481</v>
      </c>
    </row>
    <row r="223" spans="2:65" s="10" customFormat="1" ht="37.35" customHeight="1" x14ac:dyDescent="0.35">
      <c r="B223" s="138"/>
      <c r="C223" s="139"/>
      <c r="D223" s="140" t="s">
        <v>114</v>
      </c>
      <c r="E223" s="140"/>
      <c r="F223" s="140"/>
      <c r="G223" s="140"/>
      <c r="H223" s="140"/>
      <c r="I223" s="140"/>
      <c r="J223" s="140"/>
      <c r="K223" s="140"/>
      <c r="L223" s="140"/>
      <c r="M223" s="140"/>
      <c r="N223" s="232">
        <f>BK223</f>
        <v>0</v>
      </c>
      <c r="O223" s="233"/>
      <c r="P223" s="233"/>
      <c r="Q223" s="233"/>
      <c r="R223" s="141"/>
      <c r="T223" s="142"/>
      <c r="U223" s="139"/>
      <c r="V223" s="139"/>
      <c r="W223" s="143">
        <f>W224+W240+W256+W270+W276+W286+W300+W309</f>
        <v>251.42746999999997</v>
      </c>
      <c r="X223" s="139"/>
      <c r="Y223" s="143">
        <f>Y224+Y240+Y256+Y270+Y276+Y286+Y300+Y309</f>
        <v>6.8565406199999996</v>
      </c>
      <c r="Z223" s="139"/>
      <c r="AA223" s="144">
        <f>AA224+AA240+AA256+AA270+AA276+AA286+AA300+AA309</f>
        <v>0</v>
      </c>
      <c r="AR223" s="145" t="s">
        <v>80</v>
      </c>
      <c r="AT223" s="146" t="s">
        <v>74</v>
      </c>
      <c r="AU223" s="146" t="s">
        <v>75</v>
      </c>
      <c r="AY223" s="145" t="s">
        <v>140</v>
      </c>
      <c r="BK223" s="147">
        <f>BK224+BK240+BK256+BK270+BK276+BK286+BK300+BK309</f>
        <v>0</v>
      </c>
    </row>
    <row r="224" spans="2:65" s="10" customFormat="1" ht="19.899999999999999" customHeight="1" x14ac:dyDescent="0.3">
      <c r="B224" s="138"/>
      <c r="C224" s="139"/>
      <c r="D224" s="148" t="s">
        <v>115</v>
      </c>
      <c r="E224" s="148"/>
      <c r="F224" s="148"/>
      <c r="G224" s="148"/>
      <c r="H224" s="148"/>
      <c r="I224" s="148"/>
      <c r="J224" s="148"/>
      <c r="K224" s="148"/>
      <c r="L224" s="148"/>
      <c r="M224" s="148"/>
      <c r="N224" s="228">
        <f>BK224</f>
        <v>0</v>
      </c>
      <c r="O224" s="229"/>
      <c r="P224" s="229"/>
      <c r="Q224" s="229"/>
      <c r="R224" s="141"/>
      <c r="T224" s="142"/>
      <c r="U224" s="139"/>
      <c r="V224" s="139"/>
      <c r="W224" s="143">
        <f>SUM(W225:W239)</f>
        <v>39.882134999999991</v>
      </c>
      <c r="X224" s="139"/>
      <c r="Y224" s="143">
        <f>SUM(Y225:Y239)</f>
        <v>0.170734</v>
      </c>
      <c r="Z224" s="139"/>
      <c r="AA224" s="144">
        <f>SUM(AA225:AA239)</f>
        <v>0</v>
      </c>
      <c r="AR224" s="145" t="s">
        <v>80</v>
      </c>
      <c r="AT224" s="146" t="s">
        <v>74</v>
      </c>
      <c r="AU224" s="146" t="s">
        <v>82</v>
      </c>
      <c r="AY224" s="145" t="s">
        <v>140</v>
      </c>
      <c r="BK224" s="147">
        <f>SUM(BK225:BK239)</f>
        <v>0</v>
      </c>
    </row>
    <row r="225" spans="2:65" s="1" customFormat="1" ht="44.25" customHeight="1" x14ac:dyDescent="0.3">
      <c r="B225" s="29"/>
      <c r="C225" s="149" t="s">
        <v>482</v>
      </c>
      <c r="D225" s="149" t="s">
        <v>141</v>
      </c>
      <c r="E225" s="150" t="s">
        <v>483</v>
      </c>
      <c r="F225" s="219" t="s">
        <v>484</v>
      </c>
      <c r="G225" s="220"/>
      <c r="H225" s="220"/>
      <c r="I225" s="220"/>
      <c r="J225" s="151" t="s">
        <v>149</v>
      </c>
      <c r="K225" s="152">
        <v>60.5</v>
      </c>
      <c r="L225" s="221">
        <v>0</v>
      </c>
      <c r="M225" s="220"/>
      <c r="N225" s="221">
        <f t="shared" ref="N225:N239" si="40">ROUND(L225*K225,2)</f>
        <v>0</v>
      </c>
      <c r="O225" s="220"/>
      <c r="P225" s="220"/>
      <c r="Q225" s="220"/>
      <c r="R225" s="31"/>
      <c r="T225" s="153" t="s">
        <v>18</v>
      </c>
      <c r="U225" s="38" t="s">
        <v>40</v>
      </c>
      <c r="V225" s="154">
        <v>0.12</v>
      </c>
      <c r="W225" s="154">
        <f t="shared" ref="W225:W239" si="41">V225*K225</f>
        <v>7.26</v>
      </c>
      <c r="X225" s="154">
        <v>0</v>
      </c>
      <c r="Y225" s="154">
        <f t="shared" ref="Y225:Y239" si="42">X225*K225</f>
        <v>0</v>
      </c>
      <c r="Z225" s="154">
        <v>0</v>
      </c>
      <c r="AA225" s="155">
        <f t="shared" ref="AA225:AA239" si="43">Z225*K225</f>
        <v>0</v>
      </c>
      <c r="AR225" s="15" t="s">
        <v>485</v>
      </c>
      <c r="AT225" s="15" t="s">
        <v>141</v>
      </c>
      <c r="AU225" s="15" t="s">
        <v>80</v>
      </c>
      <c r="AY225" s="15" t="s">
        <v>140</v>
      </c>
      <c r="BE225" s="156">
        <f t="shared" ref="BE225:BE239" si="44">IF(U225="základní",N225,0)</f>
        <v>0</v>
      </c>
      <c r="BF225" s="156">
        <f t="shared" ref="BF225:BF239" si="45">IF(U225="snížená",N225,0)</f>
        <v>0</v>
      </c>
      <c r="BG225" s="156">
        <f t="shared" ref="BG225:BG239" si="46">IF(U225="zákl. přenesená",N225,0)</f>
        <v>0</v>
      </c>
      <c r="BH225" s="156">
        <f t="shared" ref="BH225:BH239" si="47">IF(U225="sníž. přenesená",N225,0)</f>
        <v>0</v>
      </c>
      <c r="BI225" s="156">
        <f t="shared" ref="BI225:BI239" si="48">IF(U225="nulová",N225,0)</f>
        <v>0</v>
      </c>
      <c r="BJ225" s="15" t="s">
        <v>82</v>
      </c>
      <c r="BK225" s="156">
        <f t="shared" ref="BK225:BK239" si="49">ROUND(L225*K225,2)</f>
        <v>0</v>
      </c>
      <c r="BL225" s="15" t="s">
        <v>485</v>
      </c>
      <c r="BM225" s="15" t="s">
        <v>486</v>
      </c>
    </row>
    <row r="226" spans="2:65" s="1" customFormat="1" ht="31.5" customHeight="1" x14ac:dyDescent="0.3">
      <c r="B226" s="29"/>
      <c r="C226" s="157" t="s">
        <v>487</v>
      </c>
      <c r="D226" s="157" t="s">
        <v>163</v>
      </c>
      <c r="E226" s="158" t="s">
        <v>488</v>
      </c>
      <c r="F226" s="222" t="s">
        <v>489</v>
      </c>
      <c r="G226" s="223"/>
      <c r="H226" s="223"/>
      <c r="I226" s="223"/>
      <c r="J226" s="159" t="s">
        <v>149</v>
      </c>
      <c r="K226" s="160">
        <v>69.575000000000003</v>
      </c>
      <c r="L226" s="224">
        <v>0</v>
      </c>
      <c r="M226" s="223"/>
      <c r="N226" s="224">
        <f t="shared" si="40"/>
        <v>0</v>
      </c>
      <c r="O226" s="220"/>
      <c r="P226" s="220"/>
      <c r="Q226" s="220"/>
      <c r="R226" s="31"/>
      <c r="T226" s="153" t="s">
        <v>18</v>
      </c>
      <c r="U226" s="38" t="s">
        <v>40</v>
      </c>
      <c r="V226" s="154">
        <v>0</v>
      </c>
      <c r="W226" s="154">
        <f t="shared" si="41"/>
        <v>0</v>
      </c>
      <c r="X226" s="154">
        <v>1.5200000000000001E-3</v>
      </c>
      <c r="Y226" s="154">
        <f t="shared" si="42"/>
        <v>0.10575400000000001</v>
      </c>
      <c r="Z226" s="154">
        <v>0</v>
      </c>
      <c r="AA226" s="155">
        <f t="shared" si="43"/>
        <v>0</v>
      </c>
      <c r="AR226" s="15" t="s">
        <v>316</v>
      </c>
      <c r="AT226" s="15" t="s">
        <v>163</v>
      </c>
      <c r="AU226" s="15" t="s">
        <v>80</v>
      </c>
      <c r="AY226" s="15" t="s">
        <v>140</v>
      </c>
      <c r="BE226" s="156">
        <f t="shared" si="44"/>
        <v>0</v>
      </c>
      <c r="BF226" s="156">
        <f t="shared" si="45"/>
        <v>0</v>
      </c>
      <c r="BG226" s="156">
        <f t="shared" si="46"/>
        <v>0</v>
      </c>
      <c r="BH226" s="156">
        <f t="shared" si="47"/>
        <v>0</v>
      </c>
      <c r="BI226" s="156">
        <f t="shared" si="48"/>
        <v>0</v>
      </c>
      <c r="BJ226" s="15" t="s">
        <v>82</v>
      </c>
      <c r="BK226" s="156">
        <f t="shared" si="49"/>
        <v>0</v>
      </c>
      <c r="BL226" s="15" t="s">
        <v>485</v>
      </c>
      <c r="BM226" s="15" t="s">
        <v>490</v>
      </c>
    </row>
    <row r="227" spans="2:65" s="1" customFormat="1" ht="31.5" customHeight="1" x14ac:dyDescent="0.3">
      <c r="B227" s="29"/>
      <c r="C227" s="149" t="s">
        <v>491</v>
      </c>
      <c r="D227" s="149" t="s">
        <v>141</v>
      </c>
      <c r="E227" s="150" t="s">
        <v>492</v>
      </c>
      <c r="F227" s="219" t="s">
        <v>493</v>
      </c>
      <c r="G227" s="220"/>
      <c r="H227" s="220"/>
      <c r="I227" s="220"/>
      <c r="J227" s="151" t="s">
        <v>160</v>
      </c>
      <c r="K227" s="152">
        <v>45</v>
      </c>
      <c r="L227" s="221">
        <v>0</v>
      </c>
      <c r="M227" s="220"/>
      <c r="N227" s="221">
        <f t="shared" si="40"/>
        <v>0</v>
      </c>
      <c r="O227" s="220"/>
      <c r="P227" s="220"/>
      <c r="Q227" s="220"/>
      <c r="R227" s="31"/>
      <c r="T227" s="153" t="s">
        <v>18</v>
      </c>
      <c r="U227" s="38" t="s">
        <v>40</v>
      </c>
      <c r="V227" s="154">
        <v>0.03</v>
      </c>
      <c r="W227" s="154">
        <f t="shared" si="41"/>
        <v>1.3499999999999999</v>
      </c>
      <c r="X227" s="154">
        <v>0</v>
      </c>
      <c r="Y227" s="154">
        <f t="shared" si="42"/>
        <v>0</v>
      </c>
      <c r="Z227" s="154">
        <v>0</v>
      </c>
      <c r="AA227" s="155">
        <f t="shared" si="43"/>
        <v>0</v>
      </c>
      <c r="AR227" s="15" t="s">
        <v>485</v>
      </c>
      <c r="AT227" s="15" t="s">
        <v>141</v>
      </c>
      <c r="AU227" s="15" t="s">
        <v>80</v>
      </c>
      <c r="AY227" s="15" t="s">
        <v>140</v>
      </c>
      <c r="BE227" s="156">
        <f t="shared" si="44"/>
        <v>0</v>
      </c>
      <c r="BF227" s="156">
        <f t="shared" si="45"/>
        <v>0</v>
      </c>
      <c r="BG227" s="156">
        <f t="shared" si="46"/>
        <v>0</v>
      </c>
      <c r="BH227" s="156">
        <f t="shared" si="47"/>
        <v>0</v>
      </c>
      <c r="BI227" s="156">
        <f t="shared" si="48"/>
        <v>0</v>
      </c>
      <c r="BJ227" s="15" t="s">
        <v>82</v>
      </c>
      <c r="BK227" s="156">
        <f t="shared" si="49"/>
        <v>0</v>
      </c>
      <c r="BL227" s="15" t="s">
        <v>485</v>
      </c>
      <c r="BM227" s="15" t="s">
        <v>494</v>
      </c>
    </row>
    <row r="228" spans="2:65" s="1" customFormat="1" ht="31.5" customHeight="1" x14ac:dyDescent="0.3">
      <c r="B228" s="29"/>
      <c r="C228" s="149" t="s">
        <v>495</v>
      </c>
      <c r="D228" s="149" t="s">
        <v>141</v>
      </c>
      <c r="E228" s="150" t="s">
        <v>496</v>
      </c>
      <c r="F228" s="219" t="s">
        <v>497</v>
      </c>
      <c r="G228" s="220"/>
      <c r="H228" s="220"/>
      <c r="I228" s="220"/>
      <c r="J228" s="151" t="s">
        <v>160</v>
      </c>
      <c r="K228" s="152">
        <v>45</v>
      </c>
      <c r="L228" s="221">
        <v>0</v>
      </c>
      <c r="M228" s="220"/>
      <c r="N228" s="221">
        <f t="shared" si="40"/>
        <v>0</v>
      </c>
      <c r="O228" s="220"/>
      <c r="P228" s="220"/>
      <c r="Q228" s="220"/>
      <c r="R228" s="31"/>
      <c r="T228" s="153" t="s">
        <v>18</v>
      </c>
      <c r="U228" s="38" t="s">
        <v>40</v>
      </c>
      <c r="V228" s="154">
        <v>0.04</v>
      </c>
      <c r="W228" s="154">
        <f t="shared" si="41"/>
        <v>1.8</v>
      </c>
      <c r="X228" s="154">
        <v>0</v>
      </c>
      <c r="Y228" s="154">
        <f t="shared" si="42"/>
        <v>0</v>
      </c>
      <c r="Z228" s="154">
        <v>0</v>
      </c>
      <c r="AA228" s="155">
        <f t="shared" si="43"/>
        <v>0</v>
      </c>
      <c r="AR228" s="15" t="s">
        <v>485</v>
      </c>
      <c r="AT228" s="15" t="s">
        <v>141</v>
      </c>
      <c r="AU228" s="15" t="s">
        <v>80</v>
      </c>
      <c r="AY228" s="15" t="s">
        <v>140</v>
      </c>
      <c r="BE228" s="156">
        <f t="shared" si="44"/>
        <v>0</v>
      </c>
      <c r="BF228" s="156">
        <f t="shared" si="45"/>
        <v>0</v>
      </c>
      <c r="BG228" s="156">
        <f t="shared" si="46"/>
        <v>0</v>
      </c>
      <c r="BH228" s="156">
        <f t="shared" si="47"/>
        <v>0</v>
      </c>
      <c r="BI228" s="156">
        <f t="shared" si="48"/>
        <v>0</v>
      </c>
      <c r="BJ228" s="15" t="s">
        <v>82</v>
      </c>
      <c r="BK228" s="156">
        <f t="shared" si="49"/>
        <v>0</v>
      </c>
      <c r="BL228" s="15" t="s">
        <v>485</v>
      </c>
      <c r="BM228" s="15" t="s">
        <v>498</v>
      </c>
    </row>
    <row r="229" spans="2:65" s="1" customFormat="1" ht="44.25" customHeight="1" x14ac:dyDescent="0.3">
      <c r="B229" s="29"/>
      <c r="C229" s="149" t="s">
        <v>499</v>
      </c>
      <c r="D229" s="149" t="s">
        <v>141</v>
      </c>
      <c r="E229" s="150" t="s">
        <v>500</v>
      </c>
      <c r="F229" s="219" t="s">
        <v>501</v>
      </c>
      <c r="G229" s="220"/>
      <c r="H229" s="220"/>
      <c r="I229" s="220"/>
      <c r="J229" s="151" t="s">
        <v>149</v>
      </c>
      <c r="K229" s="152">
        <v>48.5</v>
      </c>
      <c r="L229" s="221">
        <v>0</v>
      </c>
      <c r="M229" s="220"/>
      <c r="N229" s="221">
        <f t="shared" si="40"/>
        <v>0</v>
      </c>
      <c r="O229" s="220"/>
      <c r="P229" s="220"/>
      <c r="Q229" s="220"/>
      <c r="R229" s="31"/>
      <c r="T229" s="153" t="s">
        <v>18</v>
      </c>
      <c r="U229" s="38" t="s">
        <v>40</v>
      </c>
      <c r="V229" s="154">
        <v>0.216</v>
      </c>
      <c r="W229" s="154">
        <f t="shared" si="41"/>
        <v>10.475999999999999</v>
      </c>
      <c r="X229" s="154">
        <v>1.3999999999999999E-4</v>
      </c>
      <c r="Y229" s="154">
        <f t="shared" si="42"/>
        <v>6.7899999999999992E-3</v>
      </c>
      <c r="Z229" s="154">
        <v>0</v>
      </c>
      <c r="AA229" s="155">
        <f t="shared" si="43"/>
        <v>0</v>
      </c>
      <c r="AR229" s="15" t="s">
        <v>485</v>
      </c>
      <c r="AT229" s="15" t="s">
        <v>141</v>
      </c>
      <c r="AU229" s="15" t="s">
        <v>80</v>
      </c>
      <c r="AY229" s="15" t="s">
        <v>140</v>
      </c>
      <c r="BE229" s="156">
        <f t="shared" si="44"/>
        <v>0</v>
      </c>
      <c r="BF229" s="156">
        <f t="shared" si="45"/>
        <v>0</v>
      </c>
      <c r="BG229" s="156">
        <f t="shared" si="46"/>
        <v>0</v>
      </c>
      <c r="BH229" s="156">
        <f t="shared" si="47"/>
        <v>0</v>
      </c>
      <c r="BI229" s="156">
        <f t="shared" si="48"/>
        <v>0</v>
      </c>
      <c r="BJ229" s="15" t="s">
        <v>82</v>
      </c>
      <c r="BK229" s="156">
        <f t="shared" si="49"/>
        <v>0</v>
      </c>
      <c r="BL229" s="15" t="s">
        <v>485</v>
      </c>
      <c r="BM229" s="15" t="s">
        <v>502</v>
      </c>
    </row>
    <row r="230" spans="2:65" s="1" customFormat="1" ht="44.25" customHeight="1" x14ac:dyDescent="0.3">
      <c r="B230" s="29"/>
      <c r="C230" s="149" t="s">
        <v>503</v>
      </c>
      <c r="D230" s="149" t="s">
        <v>141</v>
      </c>
      <c r="E230" s="150" t="s">
        <v>504</v>
      </c>
      <c r="F230" s="219" t="s">
        <v>505</v>
      </c>
      <c r="G230" s="220"/>
      <c r="H230" s="220"/>
      <c r="I230" s="220"/>
      <c r="J230" s="151" t="s">
        <v>149</v>
      </c>
      <c r="K230" s="152">
        <v>10</v>
      </c>
      <c r="L230" s="221">
        <v>0</v>
      </c>
      <c r="M230" s="220"/>
      <c r="N230" s="221">
        <f t="shared" si="40"/>
        <v>0</v>
      </c>
      <c r="O230" s="220"/>
      <c r="P230" s="220"/>
      <c r="Q230" s="220"/>
      <c r="R230" s="31"/>
      <c r="T230" s="153" t="s">
        <v>18</v>
      </c>
      <c r="U230" s="38" t="s">
        <v>40</v>
      </c>
      <c r="V230" s="154">
        <v>0.23300000000000001</v>
      </c>
      <c r="W230" s="154">
        <f t="shared" si="41"/>
        <v>2.33</v>
      </c>
      <c r="X230" s="154">
        <v>2.7999999999999998E-4</v>
      </c>
      <c r="Y230" s="154">
        <f t="shared" si="42"/>
        <v>2.7999999999999995E-3</v>
      </c>
      <c r="Z230" s="154">
        <v>0</v>
      </c>
      <c r="AA230" s="155">
        <f t="shared" si="43"/>
        <v>0</v>
      </c>
      <c r="AR230" s="15" t="s">
        <v>485</v>
      </c>
      <c r="AT230" s="15" t="s">
        <v>141</v>
      </c>
      <c r="AU230" s="15" t="s">
        <v>80</v>
      </c>
      <c r="AY230" s="15" t="s">
        <v>140</v>
      </c>
      <c r="BE230" s="156">
        <f t="shared" si="44"/>
        <v>0</v>
      </c>
      <c r="BF230" s="156">
        <f t="shared" si="45"/>
        <v>0</v>
      </c>
      <c r="BG230" s="156">
        <f t="shared" si="46"/>
        <v>0</v>
      </c>
      <c r="BH230" s="156">
        <f t="shared" si="47"/>
        <v>0</v>
      </c>
      <c r="BI230" s="156">
        <f t="shared" si="48"/>
        <v>0</v>
      </c>
      <c r="BJ230" s="15" t="s">
        <v>82</v>
      </c>
      <c r="BK230" s="156">
        <f t="shared" si="49"/>
        <v>0</v>
      </c>
      <c r="BL230" s="15" t="s">
        <v>485</v>
      </c>
      <c r="BM230" s="15" t="s">
        <v>506</v>
      </c>
    </row>
    <row r="231" spans="2:65" s="1" customFormat="1" ht="44.25" customHeight="1" x14ac:dyDescent="0.3">
      <c r="B231" s="29"/>
      <c r="C231" s="149" t="s">
        <v>507</v>
      </c>
      <c r="D231" s="149" t="s">
        <v>141</v>
      </c>
      <c r="E231" s="150" t="s">
        <v>508</v>
      </c>
      <c r="F231" s="219" t="s">
        <v>509</v>
      </c>
      <c r="G231" s="220"/>
      <c r="H231" s="220"/>
      <c r="I231" s="220"/>
      <c r="J231" s="151" t="s">
        <v>149</v>
      </c>
      <c r="K231" s="152">
        <v>10</v>
      </c>
      <c r="L231" s="221">
        <v>0</v>
      </c>
      <c r="M231" s="220"/>
      <c r="N231" s="221">
        <f t="shared" si="40"/>
        <v>0</v>
      </c>
      <c r="O231" s="220"/>
      <c r="P231" s="220"/>
      <c r="Q231" s="220"/>
      <c r="R231" s="31"/>
      <c r="T231" s="153" t="s">
        <v>18</v>
      </c>
      <c r="U231" s="38" t="s">
        <v>40</v>
      </c>
      <c r="V231" s="154">
        <v>0.251</v>
      </c>
      <c r="W231" s="154">
        <f t="shared" si="41"/>
        <v>2.5099999999999998</v>
      </c>
      <c r="X231" s="154">
        <v>4.2999999999999999E-4</v>
      </c>
      <c r="Y231" s="154">
        <f t="shared" si="42"/>
        <v>4.3E-3</v>
      </c>
      <c r="Z231" s="154">
        <v>0</v>
      </c>
      <c r="AA231" s="155">
        <f t="shared" si="43"/>
        <v>0</v>
      </c>
      <c r="AR231" s="15" t="s">
        <v>485</v>
      </c>
      <c r="AT231" s="15" t="s">
        <v>141</v>
      </c>
      <c r="AU231" s="15" t="s">
        <v>80</v>
      </c>
      <c r="AY231" s="15" t="s">
        <v>140</v>
      </c>
      <c r="BE231" s="156">
        <f t="shared" si="44"/>
        <v>0</v>
      </c>
      <c r="BF231" s="156">
        <f t="shared" si="45"/>
        <v>0</v>
      </c>
      <c r="BG231" s="156">
        <f t="shared" si="46"/>
        <v>0</v>
      </c>
      <c r="BH231" s="156">
        <f t="shared" si="47"/>
        <v>0</v>
      </c>
      <c r="BI231" s="156">
        <f t="shared" si="48"/>
        <v>0</v>
      </c>
      <c r="BJ231" s="15" t="s">
        <v>82</v>
      </c>
      <c r="BK231" s="156">
        <f t="shared" si="49"/>
        <v>0</v>
      </c>
      <c r="BL231" s="15" t="s">
        <v>485</v>
      </c>
      <c r="BM231" s="15" t="s">
        <v>510</v>
      </c>
    </row>
    <row r="232" spans="2:65" s="1" customFormat="1" ht="44.25" customHeight="1" x14ac:dyDescent="0.3">
      <c r="B232" s="29"/>
      <c r="C232" s="149" t="s">
        <v>511</v>
      </c>
      <c r="D232" s="149" t="s">
        <v>141</v>
      </c>
      <c r="E232" s="150" t="s">
        <v>512</v>
      </c>
      <c r="F232" s="219" t="s">
        <v>513</v>
      </c>
      <c r="G232" s="220"/>
      <c r="H232" s="220"/>
      <c r="I232" s="220"/>
      <c r="J232" s="151" t="s">
        <v>149</v>
      </c>
      <c r="K232" s="152">
        <v>12</v>
      </c>
      <c r="L232" s="221">
        <v>0</v>
      </c>
      <c r="M232" s="220"/>
      <c r="N232" s="221">
        <f t="shared" si="40"/>
        <v>0</v>
      </c>
      <c r="O232" s="220"/>
      <c r="P232" s="220"/>
      <c r="Q232" s="220"/>
      <c r="R232" s="31"/>
      <c r="T232" s="153" t="s">
        <v>18</v>
      </c>
      <c r="U232" s="38" t="s">
        <v>40</v>
      </c>
      <c r="V232" s="154">
        <v>0.2</v>
      </c>
      <c r="W232" s="154">
        <f t="shared" si="41"/>
        <v>2.4000000000000004</v>
      </c>
      <c r="X232" s="154">
        <v>1.8000000000000001E-4</v>
      </c>
      <c r="Y232" s="154">
        <f t="shared" si="42"/>
        <v>2.16E-3</v>
      </c>
      <c r="Z232" s="154">
        <v>0</v>
      </c>
      <c r="AA232" s="155">
        <f t="shared" si="43"/>
        <v>0</v>
      </c>
      <c r="AR232" s="15" t="s">
        <v>485</v>
      </c>
      <c r="AT232" s="15" t="s">
        <v>141</v>
      </c>
      <c r="AU232" s="15" t="s">
        <v>80</v>
      </c>
      <c r="AY232" s="15" t="s">
        <v>140</v>
      </c>
      <c r="BE232" s="156">
        <f t="shared" si="44"/>
        <v>0</v>
      </c>
      <c r="BF232" s="156">
        <f t="shared" si="45"/>
        <v>0</v>
      </c>
      <c r="BG232" s="156">
        <f t="shared" si="46"/>
        <v>0</v>
      </c>
      <c r="BH232" s="156">
        <f t="shared" si="47"/>
        <v>0</v>
      </c>
      <c r="BI232" s="156">
        <f t="shared" si="48"/>
        <v>0</v>
      </c>
      <c r="BJ232" s="15" t="s">
        <v>82</v>
      </c>
      <c r="BK232" s="156">
        <f t="shared" si="49"/>
        <v>0</v>
      </c>
      <c r="BL232" s="15" t="s">
        <v>485</v>
      </c>
      <c r="BM232" s="15" t="s">
        <v>514</v>
      </c>
    </row>
    <row r="233" spans="2:65" s="1" customFormat="1" ht="44.25" customHeight="1" x14ac:dyDescent="0.3">
      <c r="B233" s="29"/>
      <c r="C233" s="149" t="s">
        <v>515</v>
      </c>
      <c r="D233" s="149" t="s">
        <v>141</v>
      </c>
      <c r="E233" s="150" t="s">
        <v>516</v>
      </c>
      <c r="F233" s="219" t="s">
        <v>517</v>
      </c>
      <c r="G233" s="220"/>
      <c r="H233" s="220"/>
      <c r="I233" s="220"/>
      <c r="J233" s="151" t="s">
        <v>149</v>
      </c>
      <c r="K233" s="152">
        <v>10</v>
      </c>
      <c r="L233" s="221">
        <v>0</v>
      </c>
      <c r="M233" s="220"/>
      <c r="N233" s="221">
        <f t="shared" si="40"/>
        <v>0</v>
      </c>
      <c r="O233" s="220"/>
      <c r="P233" s="220"/>
      <c r="Q233" s="220"/>
      <c r="R233" s="31"/>
      <c r="T233" s="153" t="s">
        <v>18</v>
      </c>
      <c r="U233" s="38" t="s">
        <v>40</v>
      </c>
      <c r="V233" s="154">
        <v>0.215</v>
      </c>
      <c r="W233" s="154">
        <f t="shared" si="41"/>
        <v>2.15</v>
      </c>
      <c r="X233" s="154">
        <v>3.6000000000000002E-4</v>
      </c>
      <c r="Y233" s="154">
        <f t="shared" si="42"/>
        <v>3.6000000000000003E-3</v>
      </c>
      <c r="Z233" s="154">
        <v>0</v>
      </c>
      <c r="AA233" s="155">
        <f t="shared" si="43"/>
        <v>0</v>
      </c>
      <c r="AR233" s="15" t="s">
        <v>485</v>
      </c>
      <c r="AT233" s="15" t="s">
        <v>141</v>
      </c>
      <c r="AU233" s="15" t="s">
        <v>80</v>
      </c>
      <c r="AY233" s="15" t="s">
        <v>140</v>
      </c>
      <c r="BE233" s="156">
        <f t="shared" si="44"/>
        <v>0</v>
      </c>
      <c r="BF233" s="156">
        <f t="shared" si="45"/>
        <v>0</v>
      </c>
      <c r="BG233" s="156">
        <f t="shared" si="46"/>
        <v>0</v>
      </c>
      <c r="BH233" s="156">
        <f t="shared" si="47"/>
        <v>0</v>
      </c>
      <c r="BI233" s="156">
        <f t="shared" si="48"/>
        <v>0</v>
      </c>
      <c r="BJ233" s="15" t="s">
        <v>82</v>
      </c>
      <c r="BK233" s="156">
        <f t="shared" si="49"/>
        <v>0</v>
      </c>
      <c r="BL233" s="15" t="s">
        <v>485</v>
      </c>
      <c r="BM233" s="15" t="s">
        <v>518</v>
      </c>
    </row>
    <row r="234" spans="2:65" s="1" customFormat="1" ht="44.25" customHeight="1" x14ac:dyDescent="0.3">
      <c r="B234" s="29"/>
      <c r="C234" s="149" t="s">
        <v>519</v>
      </c>
      <c r="D234" s="149" t="s">
        <v>141</v>
      </c>
      <c r="E234" s="150" t="s">
        <v>520</v>
      </c>
      <c r="F234" s="219" t="s">
        <v>521</v>
      </c>
      <c r="G234" s="220"/>
      <c r="H234" s="220"/>
      <c r="I234" s="220"/>
      <c r="J234" s="151" t="s">
        <v>149</v>
      </c>
      <c r="K234" s="152">
        <v>10</v>
      </c>
      <c r="L234" s="221">
        <v>0</v>
      </c>
      <c r="M234" s="220"/>
      <c r="N234" s="221">
        <f t="shared" si="40"/>
        <v>0</v>
      </c>
      <c r="O234" s="220"/>
      <c r="P234" s="220"/>
      <c r="Q234" s="220"/>
      <c r="R234" s="31"/>
      <c r="T234" s="153" t="s">
        <v>18</v>
      </c>
      <c r="U234" s="38" t="s">
        <v>40</v>
      </c>
      <c r="V234" s="154">
        <v>0.23</v>
      </c>
      <c r="W234" s="154">
        <f t="shared" si="41"/>
        <v>2.3000000000000003</v>
      </c>
      <c r="X234" s="154">
        <v>5.4000000000000001E-4</v>
      </c>
      <c r="Y234" s="154">
        <f t="shared" si="42"/>
        <v>5.4000000000000003E-3</v>
      </c>
      <c r="Z234" s="154">
        <v>0</v>
      </c>
      <c r="AA234" s="155">
        <f t="shared" si="43"/>
        <v>0</v>
      </c>
      <c r="AR234" s="15" t="s">
        <v>485</v>
      </c>
      <c r="AT234" s="15" t="s">
        <v>141</v>
      </c>
      <c r="AU234" s="15" t="s">
        <v>80</v>
      </c>
      <c r="AY234" s="15" t="s">
        <v>140</v>
      </c>
      <c r="BE234" s="156">
        <f t="shared" si="44"/>
        <v>0</v>
      </c>
      <c r="BF234" s="156">
        <f t="shared" si="45"/>
        <v>0</v>
      </c>
      <c r="BG234" s="156">
        <f t="shared" si="46"/>
        <v>0</v>
      </c>
      <c r="BH234" s="156">
        <f t="shared" si="47"/>
        <v>0</v>
      </c>
      <c r="BI234" s="156">
        <f t="shared" si="48"/>
        <v>0</v>
      </c>
      <c r="BJ234" s="15" t="s">
        <v>82</v>
      </c>
      <c r="BK234" s="156">
        <f t="shared" si="49"/>
        <v>0</v>
      </c>
      <c r="BL234" s="15" t="s">
        <v>485</v>
      </c>
      <c r="BM234" s="15" t="s">
        <v>522</v>
      </c>
    </row>
    <row r="235" spans="2:65" s="1" customFormat="1" ht="31.5" customHeight="1" x14ac:dyDescent="0.3">
      <c r="B235" s="29"/>
      <c r="C235" s="149" t="s">
        <v>523</v>
      </c>
      <c r="D235" s="149" t="s">
        <v>141</v>
      </c>
      <c r="E235" s="150" t="s">
        <v>524</v>
      </c>
      <c r="F235" s="219" t="s">
        <v>525</v>
      </c>
      <c r="G235" s="220"/>
      <c r="H235" s="220"/>
      <c r="I235" s="220"/>
      <c r="J235" s="151" t="s">
        <v>149</v>
      </c>
      <c r="K235" s="152">
        <v>60.5</v>
      </c>
      <c r="L235" s="221">
        <v>0</v>
      </c>
      <c r="M235" s="220"/>
      <c r="N235" s="221">
        <f t="shared" si="40"/>
        <v>0</v>
      </c>
      <c r="O235" s="220"/>
      <c r="P235" s="220"/>
      <c r="Q235" s="220"/>
      <c r="R235" s="31"/>
      <c r="T235" s="153" t="s">
        <v>18</v>
      </c>
      <c r="U235" s="38" t="s">
        <v>40</v>
      </c>
      <c r="V235" s="154">
        <v>0.09</v>
      </c>
      <c r="W235" s="154">
        <f t="shared" si="41"/>
        <v>5.4449999999999994</v>
      </c>
      <c r="X235" s="154">
        <v>0</v>
      </c>
      <c r="Y235" s="154">
        <f t="shared" si="42"/>
        <v>0</v>
      </c>
      <c r="Z235" s="154">
        <v>0</v>
      </c>
      <c r="AA235" s="155">
        <f t="shared" si="43"/>
        <v>0</v>
      </c>
      <c r="AR235" s="15" t="s">
        <v>485</v>
      </c>
      <c r="AT235" s="15" t="s">
        <v>141</v>
      </c>
      <c r="AU235" s="15" t="s">
        <v>80</v>
      </c>
      <c r="AY235" s="15" t="s">
        <v>140</v>
      </c>
      <c r="BE235" s="156">
        <f t="shared" si="44"/>
        <v>0</v>
      </c>
      <c r="BF235" s="156">
        <f t="shared" si="45"/>
        <v>0</v>
      </c>
      <c r="BG235" s="156">
        <f t="shared" si="46"/>
        <v>0</v>
      </c>
      <c r="BH235" s="156">
        <f t="shared" si="47"/>
        <v>0</v>
      </c>
      <c r="BI235" s="156">
        <f t="shared" si="48"/>
        <v>0</v>
      </c>
      <c r="BJ235" s="15" t="s">
        <v>82</v>
      </c>
      <c r="BK235" s="156">
        <f t="shared" si="49"/>
        <v>0</v>
      </c>
      <c r="BL235" s="15" t="s">
        <v>485</v>
      </c>
      <c r="BM235" s="15" t="s">
        <v>526</v>
      </c>
    </row>
    <row r="236" spans="2:65" s="1" customFormat="1" ht="22.5" customHeight="1" x14ac:dyDescent="0.3">
      <c r="B236" s="29"/>
      <c r="C236" s="157" t="s">
        <v>527</v>
      </c>
      <c r="D236" s="157" t="s">
        <v>163</v>
      </c>
      <c r="E236" s="158" t="s">
        <v>528</v>
      </c>
      <c r="F236" s="222" t="s">
        <v>809</v>
      </c>
      <c r="G236" s="223"/>
      <c r="H236" s="223"/>
      <c r="I236" s="223"/>
      <c r="J236" s="159" t="s">
        <v>149</v>
      </c>
      <c r="K236" s="160">
        <v>69.575000000000003</v>
      </c>
      <c r="L236" s="224">
        <v>0</v>
      </c>
      <c r="M236" s="223"/>
      <c r="N236" s="224">
        <f t="shared" si="40"/>
        <v>0</v>
      </c>
      <c r="O236" s="220"/>
      <c r="P236" s="220"/>
      <c r="Q236" s="220"/>
      <c r="R236" s="31"/>
      <c r="T236" s="153" t="s">
        <v>18</v>
      </c>
      <c r="U236" s="38" t="s">
        <v>40</v>
      </c>
      <c r="V236" s="154">
        <v>0</v>
      </c>
      <c r="W236" s="154">
        <f t="shared" si="41"/>
        <v>0</v>
      </c>
      <c r="X236" s="154">
        <v>4.0000000000000002E-4</v>
      </c>
      <c r="Y236" s="154">
        <f t="shared" si="42"/>
        <v>2.7830000000000004E-2</v>
      </c>
      <c r="Z236" s="154">
        <v>0</v>
      </c>
      <c r="AA236" s="155">
        <f t="shared" si="43"/>
        <v>0</v>
      </c>
      <c r="AR236" s="15" t="s">
        <v>316</v>
      </c>
      <c r="AT236" s="15" t="s">
        <v>163</v>
      </c>
      <c r="AU236" s="15" t="s">
        <v>80</v>
      </c>
      <c r="AY236" s="15" t="s">
        <v>140</v>
      </c>
      <c r="BE236" s="156">
        <f t="shared" si="44"/>
        <v>0</v>
      </c>
      <c r="BF236" s="156">
        <f t="shared" si="45"/>
        <v>0</v>
      </c>
      <c r="BG236" s="156">
        <f t="shared" si="46"/>
        <v>0</v>
      </c>
      <c r="BH236" s="156">
        <f t="shared" si="47"/>
        <v>0</v>
      </c>
      <c r="BI236" s="156">
        <f t="shared" si="48"/>
        <v>0</v>
      </c>
      <c r="BJ236" s="15" t="s">
        <v>82</v>
      </c>
      <c r="BK236" s="156">
        <f t="shared" si="49"/>
        <v>0</v>
      </c>
      <c r="BL236" s="15" t="s">
        <v>485</v>
      </c>
      <c r="BM236" s="15" t="s">
        <v>529</v>
      </c>
    </row>
    <row r="237" spans="2:65" s="1" customFormat="1" ht="31.5" customHeight="1" x14ac:dyDescent="0.3">
      <c r="B237" s="29"/>
      <c r="C237" s="149" t="s">
        <v>530</v>
      </c>
      <c r="D237" s="149" t="s">
        <v>141</v>
      </c>
      <c r="E237" s="150" t="s">
        <v>531</v>
      </c>
      <c r="F237" s="219" t="s">
        <v>532</v>
      </c>
      <c r="G237" s="220"/>
      <c r="H237" s="220"/>
      <c r="I237" s="220"/>
      <c r="J237" s="151" t="s">
        <v>149</v>
      </c>
      <c r="K237" s="152">
        <v>60.5</v>
      </c>
      <c r="L237" s="221">
        <v>0</v>
      </c>
      <c r="M237" s="220"/>
      <c r="N237" s="221">
        <f t="shared" si="40"/>
        <v>0</v>
      </c>
      <c r="O237" s="220"/>
      <c r="P237" s="220"/>
      <c r="Q237" s="220"/>
      <c r="R237" s="31"/>
      <c r="T237" s="153" t="s">
        <v>18</v>
      </c>
      <c r="U237" s="38" t="s">
        <v>40</v>
      </c>
      <c r="V237" s="154">
        <v>2.5999999999999999E-2</v>
      </c>
      <c r="W237" s="154">
        <f t="shared" si="41"/>
        <v>1.573</v>
      </c>
      <c r="X237" s="154">
        <v>0</v>
      </c>
      <c r="Y237" s="154">
        <f t="shared" si="42"/>
        <v>0</v>
      </c>
      <c r="Z237" s="154">
        <v>0</v>
      </c>
      <c r="AA237" s="155">
        <f t="shared" si="43"/>
        <v>0</v>
      </c>
      <c r="AR237" s="15" t="s">
        <v>485</v>
      </c>
      <c r="AT237" s="15" t="s">
        <v>141</v>
      </c>
      <c r="AU237" s="15" t="s">
        <v>80</v>
      </c>
      <c r="AY237" s="15" t="s">
        <v>140</v>
      </c>
      <c r="BE237" s="156">
        <f t="shared" si="44"/>
        <v>0</v>
      </c>
      <c r="BF237" s="156">
        <f t="shared" si="45"/>
        <v>0</v>
      </c>
      <c r="BG237" s="156">
        <f t="shared" si="46"/>
        <v>0</v>
      </c>
      <c r="BH237" s="156">
        <f t="shared" si="47"/>
        <v>0</v>
      </c>
      <c r="BI237" s="156">
        <f t="shared" si="48"/>
        <v>0</v>
      </c>
      <c r="BJ237" s="15" t="s">
        <v>82</v>
      </c>
      <c r="BK237" s="156">
        <f t="shared" si="49"/>
        <v>0</v>
      </c>
      <c r="BL237" s="15" t="s">
        <v>485</v>
      </c>
      <c r="BM237" s="15" t="s">
        <v>533</v>
      </c>
    </row>
    <row r="238" spans="2:65" s="1" customFormat="1" ht="22.5" customHeight="1" x14ac:dyDescent="0.3">
      <c r="B238" s="29"/>
      <c r="C238" s="157" t="s">
        <v>534</v>
      </c>
      <c r="D238" s="157" t="s">
        <v>163</v>
      </c>
      <c r="E238" s="158" t="s">
        <v>535</v>
      </c>
      <c r="F238" s="222" t="s">
        <v>536</v>
      </c>
      <c r="G238" s="223"/>
      <c r="H238" s="223"/>
      <c r="I238" s="223"/>
      <c r="J238" s="159" t="s">
        <v>537</v>
      </c>
      <c r="K238" s="160">
        <v>12.1</v>
      </c>
      <c r="L238" s="224">
        <v>0</v>
      </c>
      <c r="M238" s="223"/>
      <c r="N238" s="224">
        <f t="shared" si="40"/>
        <v>0</v>
      </c>
      <c r="O238" s="220"/>
      <c r="P238" s="220"/>
      <c r="Q238" s="220"/>
      <c r="R238" s="31"/>
      <c r="T238" s="153" t="s">
        <v>18</v>
      </c>
      <c r="U238" s="38" t="s">
        <v>40</v>
      </c>
      <c r="V238" s="154">
        <v>0</v>
      </c>
      <c r="W238" s="154">
        <f t="shared" si="41"/>
        <v>0</v>
      </c>
      <c r="X238" s="154">
        <v>1E-3</v>
      </c>
      <c r="Y238" s="154">
        <f t="shared" si="42"/>
        <v>1.21E-2</v>
      </c>
      <c r="Z238" s="154">
        <v>0</v>
      </c>
      <c r="AA238" s="155">
        <f t="shared" si="43"/>
        <v>0</v>
      </c>
      <c r="AR238" s="15" t="s">
        <v>316</v>
      </c>
      <c r="AT238" s="15" t="s">
        <v>163</v>
      </c>
      <c r="AU238" s="15" t="s">
        <v>80</v>
      </c>
      <c r="AY238" s="15" t="s">
        <v>140</v>
      </c>
      <c r="BE238" s="156">
        <f t="shared" si="44"/>
        <v>0</v>
      </c>
      <c r="BF238" s="156">
        <f t="shared" si="45"/>
        <v>0</v>
      </c>
      <c r="BG238" s="156">
        <f t="shared" si="46"/>
        <v>0</v>
      </c>
      <c r="BH238" s="156">
        <f t="shared" si="47"/>
        <v>0</v>
      </c>
      <c r="BI238" s="156">
        <f t="shared" si="48"/>
        <v>0</v>
      </c>
      <c r="BJ238" s="15" t="s">
        <v>82</v>
      </c>
      <c r="BK238" s="156">
        <f t="shared" si="49"/>
        <v>0</v>
      </c>
      <c r="BL238" s="15" t="s">
        <v>485</v>
      </c>
      <c r="BM238" s="15" t="s">
        <v>538</v>
      </c>
    </row>
    <row r="239" spans="2:65" s="1" customFormat="1" ht="31.5" customHeight="1" x14ac:dyDescent="0.3">
      <c r="B239" s="29"/>
      <c r="C239" s="149" t="s">
        <v>539</v>
      </c>
      <c r="D239" s="149" t="s">
        <v>141</v>
      </c>
      <c r="E239" s="150" t="s">
        <v>540</v>
      </c>
      <c r="F239" s="219" t="s">
        <v>541</v>
      </c>
      <c r="G239" s="220"/>
      <c r="H239" s="220"/>
      <c r="I239" s="220"/>
      <c r="J239" s="151" t="s">
        <v>179</v>
      </c>
      <c r="K239" s="152">
        <v>0.17100000000000001</v>
      </c>
      <c r="L239" s="221">
        <v>0</v>
      </c>
      <c r="M239" s="220"/>
      <c r="N239" s="221">
        <f t="shared" si="40"/>
        <v>0</v>
      </c>
      <c r="O239" s="220"/>
      <c r="P239" s="220"/>
      <c r="Q239" s="220"/>
      <c r="R239" s="31"/>
      <c r="T239" s="153" t="s">
        <v>18</v>
      </c>
      <c r="U239" s="38" t="s">
        <v>40</v>
      </c>
      <c r="V239" s="154">
        <v>1.6850000000000001</v>
      </c>
      <c r="W239" s="154">
        <f t="shared" si="41"/>
        <v>0.28813500000000003</v>
      </c>
      <c r="X239" s="154">
        <v>0</v>
      </c>
      <c r="Y239" s="154">
        <f t="shared" si="42"/>
        <v>0</v>
      </c>
      <c r="Z239" s="154">
        <v>0</v>
      </c>
      <c r="AA239" s="155">
        <f t="shared" si="43"/>
        <v>0</v>
      </c>
      <c r="AR239" s="15" t="s">
        <v>485</v>
      </c>
      <c r="AT239" s="15" t="s">
        <v>141</v>
      </c>
      <c r="AU239" s="15" t="s">
        <v>80</v>
      </c>
      <c r="AY239" s="15" t="s">
        <v>140</v>
      </c>
      <c r="BE239" s="156">
        <f t="shared" si="44"/>
        <v>0</v>
      </c>
      <c r="BF239" s="156">
        <f t="shared" si="45"/>
        <v>0</v>
      </c>
      <c r="BG239" s="156">
        <f t="shared" si="46"/>
        <v>0</v>
      </c>
      <c r="BH239" s="156">
        <f t="shared" si="47"/>
        <v>0</v>
      </c>
      <c r="BI239" s="156">
        <f t="shared" si="48"/>
        <v>0</v>
      </c>
      <c r="BJ239" s="15" t="s">
        <v>82</v>
      </c>
      <c r="BK239" s="156">
        <f t="shared" si="49"/>
        <v>0</v>
      </c>
      <c r="BL239" s="15" t="s">
        <v>485</v>
      </c>
      <c r="BM239" s="15" t="s">
        <v>542</v>
      </c>
    </row>
    <row r="240" spans="2:65" s="10" customFormat="1" ht="29.85" customHeight="1" x14ac:dyDescent="0.3">
      <c r="B240" s="138"/>
      <c r="C240" s="139"/>
      <c r="D240" s="148" t="s">
        <v>116</v>
      </c>
      <c r="E240" s="148"/>
      <c r="F240" s="148"/>
      <c r="G240" s="148"/>
      <c r="H240" s="148"/>
      <c r="I240" s="148"/>
      <c r="J240" s="148"/>
      <c r="K240" s="148"/>
      <c r="L240" s="148"/>
      <c r="M240" s="148"/>
      <c r="N240" s="230">
        <f>BK240</f>
        <v>0</v>
      </c>
      <c r="O240" s="231"/>
      <c r="P240" s="231"/>
      <c r="Q240" s="231"/>
      <c r="R240" s="141"/>
      <c r="T240" s="142"/>
      <c r="U240" s="139"/>
      <c r="V240" s="139"/>
      <c r="W240" s="143">
        <f>SUM(W241:W255)</f>
        <v>28.918840000000003</v>
      </c>
      <c r="X240" s="139"/>
      <c r="Y240" s="143">
        <f>SUM(Y241:Y255)</f>
        <v>1.71605915</v>
      </c>
      <c r="Z240" s="139"/>
      <c r="AA240" s="144">
        <f>SUM(AA241:AA255)</f>
        <v>0</v>
      </c>
      <c r="AR240" s="145" t="s">
        <v>80</v>
      </c>
      <c r="AT240" s="146" t="s">
        <v>74</v>
      </c>
      <c r="AU240" s="146" t="s">
        <v>82</v>
      </c>
      <c r="AY240" s="145" t="s">
        <v>140</v>
      </c>
      <c r="BK240" s="147">
        <f>SUM(BK241:BK255)</f>
        <v>0</v>
      </c>
    </row>
    <row r="241" spans="2:65" s="1" customFormat="1" ht="44.25" customHeight="1" x14ac:dyDescent="0.3">
      <c r="B241" s="29"/>
      <c r="C241" s="149" t="s">
        <v>543</v>
      </c>
      <c r="D241" s="149" t="s">
        <v>141</v>
      </c>
      <c r="E241" s="150" t="s">
        <v>544</v>
      </c>
      <c r="F241" s="219" t="s">
        <v>545</v>
      </c>
      <c r="G241" s="220"/>
      <c r="H241" s="220"/>
      <c r="I241" s="220"/>
      <c r="J241" s="151" t="s">
        <v>149</v>
      </c>
      <c r="K241" s="152">
        <v>123.4</v>
      </c>
      <c r="L241" s="221">
        <v>0</v>
      </c>
      <c r="M241" s="220"/>
      <c r="N241" s="221">
        <f t="shared" ref="N241:N255" si="50">ROUND(L241*K241,2)</f>
        <v>0</v>
      </c>
      <c r="O241" s="220"/>
      <c r="P241" s="220"/>
      <c r="Q241" s="220"/>
      <c r="R241" s="31"/>
      <c r="T241" s="153" t="s">
        <v>18</v>
      </c>
      <c r="U241" s="38" t="s">
        <v>40</v>
      </c>
      <c r="V241" s="154">
        <v>0</v>
      </c>
      <c r="W241" s="154">
        <f t="shared" ref="W241:W255" si="51">V241*K241</f>
        <v>0</v>
      </c>
      <c r="X241" s="154">
        <v>0</v>
      </c>
      <c r="Y241" s="154">
        <f t="shared" ref="Y241:Y255" si="52">X241*K241</f>
        <v>0</v>
      </c>
      <c r="Z241" s="154">
        <v>0</v>
      </c>
      <c r="AA241" s="155">
        <f t="shared" ref="AA241:AA255" si="53">Z241*K241</f>
        <v>0</v>
      </c>
      <c r="AR241" s="15" t="s">
        <v>485</v>
      </c>
      <c r="AT241" s="15" t="s">
        <v>141</v>
      </c>
      <c r="AU241" s="15" t="s">
        <v>80</v>
      </c>
      <c r="AY241" s="15" t="s">
        <v>140</v>
      </c>
      <c r="BE241" s="156">
        <f t="shared" ref="BE241:BE255" si="54">IF(U241="základní",N241,0)</f>
        <v>0</v>
      </c>
      <c r="BF241" s="156">
        <f t="shared" ref="BF241:BF255" si="55">IF(U241="snížená",N241,0)</f>
        <v>0</v>
      </c>
      <c r="BG241" s="156">
        <f t="shared" ref="BG241:BG255" si="56">IF(U241="zákl. přenesená",N241,0)</f>
        <v>0</v>
      </c>
      <c r="BH241" s="156">
        <f t="shared" ref="BH241:BH255" si="57">IF(U241="sníž. přenesená",N241,0)</f>
        <v>0</v>
      </c>
      <c r="BI241" s="156">
        <f t="shared" ref="BI241:BI255" si="58">IF(U241="nulová",N241,0)</f>
        <v>0</v>
      </c>
      <c r="BJ241" s="15" t="s">
        <v>82</v>
      </c>
      <c r="BK241" s="156">
        <f t="shared" ref="BK241:BK255" si="59">ROUND(L241*K241,2)</f>
        <v>0</v>
      </c>
      <c r="BL241" s="15" t="s">
        <v>485</v>
      </c>
      <c r="BM241" s="15" t="s">
        <v>546</v>
      </c>
    </row>
    <row r="242" spans="2:65" s="1" customFormat="1" ht="44.25" customHeight="1" x14ac:dyDescent="0.3">
      <c r="B242" s="29"/>
      <c r="C242" s="157" t="s">
        <v>547</v>
      </c>
      <c r="D242" s="157" t="s">
        <v>163</v>
      </c>
      <c r="E242" s="158" t="s">
        <v>548</v>
      </c>
      <c r="F242" s="222" t="s">
        <v>811</v>
      </c>
      <c r="G242" s="223"/>
      <c r="H242" s="223"/>
      <c r="I242" s="223"/>
      <c r="J242" s="159" t="s">
        <v>149</v>
      </c>
      <c r="K242" s="160">
        <v>64.668000000000006</v>
      </c>
      <c r="L242" s="224">
        <v>0</v>
      </c>
      <c r="M242" s="223"/>
      <c r="N242" s="224">
        <f t="shared" si="50"/>
        <v>0</v>
      </c>
      <c r="O242" s="220"/>
      <c r="P242" s="220"/>
      <c r="Q242" s="220"/>
      <c r="R242" s="31"/>
      <c r="T242" s="153" t="s">
        <v>18</v>
      </c>
      <c r="U242" s="38" t="s">
        <v>40</v>
      </c>
      <c r="V242" s="154">
        <v>0</v>
      </c>
      <c r="W242" s="154">
        <f t="shared" si="51"/>
        <v>0</v>
      </c>
      <c r="X242" s="154">
        <v>4.0000000000000001E-3</v>
      </c>
      <c r="Y242" s="154">
        <f t="shared" si="52"/>
        <v>0.25867200000000001</v>
      </c>
      <c r="Z242" s="154">
        <v>0</v>
      </c>
      <c r="AA242" s="155">
        <f t="shared" si="53"/>
        <v>0</v>
      </c>
      <c r="AR242" s="15" t="s">
        <v>316</v>
      </c>
      <c r="AT242" s="15" t="s">
        <v>163</v>
      </c>
      <c r="AU242" s="15" t="s">
        <v>80</v>
      </c>
      <c r="AY242" s="15" t="s">
        <v>140</v>
      </c>
      <c r="BE242" s="156">
        <f t="shared" si="54"/>
        <v>0</v>
      </c>
      <c r="BF242" s="156">
        <f t="shared" si="55"/>
        <v>0</v>
      </c>
      <c r="BG242" s="156">
        <f t="shared" si="56"/>
        <v>0</v>
      </c>
      <c r="BH242" s="156">
        <f t="shared" si="57"/>
        <v>0</v>
      </c>
      <c r="BI242" s="156">
        <f t="shared" si="58"/>
        <v>0</v>
      </c>
      <c r="BJ242" s="15" t="s">
        <v>82</v>
      </c>
      <c r="BK242" s="156">
        <f t="shared" si="59"/>
        <v>0</v>
      </c>
      <c r="BL242" s="15" t="s">
        <v>485</v>
      </c>
      <c r="BM242" s="15" t="s">
        <v>549</v>
      </c>
    </row>
    <row r="243" spans="2:65" s="1" customFormat="1" ht="44.25" customHeight="1" x14ac:dyDescent="0.3">
      <c r="B243" s="29"/>
      <c r="C243" s="157" t="s">
        <v>550</v>
      </c>
      <c r="D243" s="157" t="s">
        <v>163</v>
      </c>
      <c r="E243" s="158" t="s">
        <v>551</v>
      </c>
      <c r="F243" s="222" t="s">
        <v>812</v>
      </c>
      <c r="G243" s="223"/>
      <c r="H243" s="223"/>
      <c r="I243" s="223"/>
      <c r="J243" s="159" t="s">
        <v>149</v>
      </c>
      <c r="K243" s="160">
        <v>28.356000000000002</v>
      </c>
      <c r="L243" s="224">
        <v>0</v>
      </c>
      <c r="M243" s="223"/>
      <c r="N243" s="224">
        <f t="shared" si="50"/>
        <v>0</v>
      </c>
      <c r="O243" s="220"/>
      <c r="P243" s="220"/>
      <c r="Q243" s="220"/>
      <c r="R243" s="31"/>
      <c r="T243" s="153" t="s">
        <v>18</v>
      </c>
      <c r="U243" s="38" t="s">
        <v>40</v>
      </c>
      <c r="V243" s="154">
        <v>0</v>
      </c>
      <c r="W243" s="154">
        <f t="shared" si="51"/>
        <v>0</v>
      </c>
      <c r="X243" s="154">
        <v>2.3E-3</v>
      </c>
      <c r="Y243" s="154">
        <f t="shared" si="52"/>
        <v>6.5218800000000007E-2</v>
      </c>
      <c r="Z243" s="154">
        <v>0</v>
      </c>
      <c r="AA243" s="155">
        <f t="shared" si="53"/>
        <v>0</v>
      </c>
      <c r="AR243" s="15" t="s">
        <v>316</v>
      </c>
      <c r="AT243" s="15" t="s">
        <v>163</v>
      </c>
      <c r="AU243" s="15" t="s">
        <v>80</v>
      </c>
      <c r="AY243" s="15" t="s">
        <v>140</v>
      </c>
      <c r="BE243" s="156">
        <f t="shared" si="54"/>
        <v>0</v>
      </c>
      <c r="BF243" s="156">
        <f t="shared" si="55"/>
        <v>0</v>
      </c>
      <c r="BG243" s="156">
        <f t="shared" si="56"/>
        <v>0</v>
      </c>
      <c r="BH243" s="156">
        <f t="shared" si="57"/>
        <v>0</v>
      </c>
      <c r="BI243" s="156">
        <f t="shared" si="58"/>
        <v>0</v>
      </c>
      <c r="BJ243" s="15" t="s">
        <v>82</v>
      </c>
      <c r="BK243" s="156">
        <f t="shared" si="59"/>
        <v>0</v>
      </c>
      <c r="BL243" s="15" t="s">
        <v>485</v>
      </c>
      <c r="BM243" s="15" t="s">
        <v>552</v>
      </c>
    </row>
    <row r="244" spans="2:65" s="1" customFormat="1" ht="44.25" customHeight="1" x14ac:dyDescent="0.3">
      <c r="B244" s="29"/>
      <c r="C244" s="157" t="s">
        <v>553</v>
      </c>
      <c r="D244" s="157" t="s">
        <v>163</v>
      </c>
      <c r="E244" s="158" t="s">
        <v>554</v>
      </c>
      <c r="F244" s="222" t="s">
        <v>555</v>
      </c>
      <c r="G244" s="223"/>
      <c r="H244" s="223"/>
      <c r="I244" s="223"/>
      <c r="J244" s="159" t="s">
        <v>149</v>
      </c>
      <c r="K244" s="160">
        <v>123.42</v>
      </c>
      <c r="L244" s="224">
        <v>0</v>
      </c>
      <c r="M244" s="223"/>
      <c r="N244" s="224">
        <f t="shared" si="50"/>
        <v>0</v>
      </c>
      <c r="O244" s="220"/>
      <c r="P244" s="220"/>
      <c r="Q244" s="220"/>
      <c r="R244" s="31"/>
      <c r="T244" s="153" t="s">
        <v>18</v>
      </c>
      <c r="U244" s="38" t="s">
        <v>40</v>
      </c>
      <c r="V244" s="154">
        <v>0</v>
      </c>
      <c r="W244" s="154">
        <f t="shared" si="51"/>
        <v>0</v>
      </c>
      <c r="X244" s="154">
        <v>4.0000000000000001E-3</v>
      </c>
      <c r="Y244" s="154">
        <f t="shared" si="52"/>
        <v>0.49368000000000001</v>
      </c>
      <c r="Z244" s="154">
        <v>0</v>
      </c>
      <c r="AA244" s="155">
        <f t="shared" si="53"/>
        <v>0</v>
      </c>
      <c r="AR244" s="15" t="s">
        <v>316</v>
      </c>
      <c r="AT244" s="15" t="s">
        <v>163</v>
      </c>
      <c r="AU244" s="15" t="s">
        <v>80</v>
      </c>
      <c r="AY244" s="15" t="s">
        <v>140</v>
      </c>
      <c r="BE244" s="156">
        <f t="shared" si="54"/>
        <v>0</v>
      </c>
      <c r="BF244" s="156">
        <f t="shared" si="55"/>
        <v>0</v>
      </c>
      <c r="BG244" s="156">
        <f t="shared" si="56"/>
        <v>0</v>
      </c>
      <c r="BH244" s="156">
        <f t="shared" si="57"/>
        <v>0</v>
      </c>
      <c r="BI244" s="156">
        <f t="shared" si="58"/>
        <v>0</v>
      </c>
      <c r="BJ244" s="15" t="s">
        <v>82</v>
      </c>
      <c r="BK244" s="156">
        <f t="shared" si="59"/>
        <v>0</v>
      </c>
      <c r="BL244" s="15" t="s">
        <v>485</v>
      </c>
      <c r="BM244" s="15" t="s">
        <v>556</v>
      </c>
    </row>
    <row r="245" spans="2:65" s="1" customFormat="1" ht="31.5" customHeight="1" x14ac:dyDescent="0.3">
      <c r="B245" s="29"/>
      <c r="C245" s="149" t="s">
        <v>557</v>
      </c>
      <c r="D245" s="149" t="s">
        <v>141</v>
      </c>
      <c r="E245" s="150" t="s">
        <v>558</v>
      </c>
      <c r="F245" s="219" t="s">
        <v>559</v>
      </c>
      <c r="G245" s="220"/>
      <c r="H245" s="220"/>
      <c r="I245" s="220"/>
      <c r="J245" s="151" t="s">
        <v>149</v>
      </c>
      <c r="K245" s="152">
        <v>51.44</v>
      </c>
      <c r="L245" s="221">
        <v>0</v>
      </c>
      <c r="M245" s="220"/>
      <c r="N245" s="221">
        <f t="shared" si="50"/>
        <v>0</v>
      </c>
      <c r="O245" s="220"/>
      <c r="P245" s="220"/>
      <c r="Q245" s="220"/>
      <c r="R245" s="31"/>
      <c r="T245" s="153" t="s">
        <v>18</v>
      </c>
      <c r="U245" s="38" t="s">
        <v>40</v>
      </c>
      <c r="V245" s="154">
        <v>0.21099999999999999</v>
      </c>
      <c r="W245" s="154">
        <f t="shared" si="51"/>
        <v>10.85384</v>
      </c>
      <c r="X245" s="154">
        <v>6.0000000000000001E-3</v>
      </c>
      <c r="Y245" s="154">
        <f t="shared" si="52"/>
        <v>0.30863999999999997</v>
      </c>
      <c r="Z245" s="154">
        <v>0</v>
      </c>
      <c r="AA245" s="155">
        <f t="shared" si="53"/>
        <v>0</v>
      </c>
      <c r="AR245" s="15" t="s">
        <v>485</v>
      </c>
      <c r="AT245" s="15" t="s">
        <v>141</v>
      </c>
      <c r="AU245" s="15" t="s">
        <v>80</v>
      </c>
      <c r="AY245" s="15" t="s">
        <v>140</v>
      </c>
      <c r="BE245" s="156">
        <f t="shared" si="54"/>
        <v>0</v>
      </c>
      <c r="BF245" s="156">
        <f t="shared" si="55"/>
        <v>0</v>
      </c>
      <c r="BG245" s="156">
        <f t="shared" si="56"/>
        <v>0</v>
      </c>
      <c r="BH245" s="156">
        <f t="shared" si="57"/>
        <v>0</v>
      </c>
      <c r="BI245" s="156">
        <f t="shared" si="58"/>
        <v>0</v>
      </c>
      <c r="BJ245" s="15" t="s">
        <v>82</v>
      </c>
      <c r="BK245" s="156">
        <f t="shared" si="59"/>
        <v>0</v>
      </c>
      <c r="BL245" s="15" t="s">
        <v>485</v>
      </c>
      <c r="BM245" s="15" t="s">
        <v>560</v>
      </c>
    </row>
    <row r="246" spans="2:65" s="1" customFormat="1" ht="31.5" customHeight="1" x14ac:dyDescent="0.3">
      <c r="B246" s="29"/>
      <c r="C246" s="157" t="s">
        <v>561</v>
      </c>
      <c r="D246" s="157" t="s">
        <v>163</v>
      </c>
      <c r="E246" s="158" t="s">
        <v>562</v>
      </c>
      <c r="F246" s="222" t="s">
        <v>810</v>
      </c>
      <c r="G246" s="223"/>
      <c r="H246" s="223"/>
      <c r="I246" s="223"/>
      <c r="J246" s="159" t="s">
        <v>149</v>
      </c>
      <c r="K246" s="160">
        <v>11.669</v>
      </c>
      <c r="L246" s="224">
        <v>0</v>
      </c>
      <c r="M246" s="223"/>
      <c r="N246" s="224">
        <f t="shared" si="50"/>
        <v>0</v>
      </c>
      <c r="O246" s="220"/>
      <c r="P246" s="220"/>
      <c r="Q246" s="220"/>
      <c r="R246" s="31"/>
      <c r="T246" s="153" t="s">
        <v>18</v>
      </c>
      <c r="U246" s="38" t="s">
        <v>40</v>
      </c>
      <c r="V246" s="154">
        <v>0</v>
      </c>
      <c r="W246" s="154">
        <f t="shared" si="51"/>
        <v>0</v>
      </c>
      <c r="X246" s="154">
        <v>1.75E-3</v>
      </c>
      <c r="Y246" s="154">
        <f t="shared" si="52"/>
        <v>2.0420750000000001E-2</v>
      </c>
      <c r="Z246" s="154">
        <v>0</v>
      </c>
      <c r="AA246" s="155">
        <f t="shared" si="53"/>
        <v>0</v>
      </c>
      <c r="AR246" s="15" t="s">
        <v>316</v>
      </c>
      <c r="AT246" s="15" t="s">
        <v>163</v>
      </c>
      <c r="AU246" s="15" t="s">
        <v>80</v>
      </c>
      <c r="AY246" s="15" t="s">
        <v>140</v>
      </c>
      <c r="BE246" s="156">
        <f t="shared" si="54"/>
        <v>0</v>
      </c>
      <c r="BF246" s="156">
        <f t="shared" si="55"/>
        <v>0</v>
      </c>
      <c r="BG246" s="156">
        <f t="shared" si="56"/>
        <v>0</v>
      </c>
      <c r="BH246" s="156">
        <f t="shared" si="57"/>
        <v>0</v>
      </c>
      <c r="BI246" s="156">
        <f t="shared" si="58"/>
        <v>0</v>
      </c>
      <c r="BJ246" s="15" t="s">
        <v>82</v>
      </c>
      <c r="BK246" s="156">
        <f t="shared" si="59"/>
        <v>0</v>
      </c>
      <c r="BL246" s="15" t="s">
        <v>485</v>
      </c>
      <c r="BM246" s="15" t="s">
        <v>563</v>
      </c>
    </row>
    <row r="247" spans="2:65" s="1" customFormat="1" ht="31.5" customHeight="1" x14ac:dyDescent="0.3">
      <c r="B247" s="29"/>
      <c r="C247" s="157" t="s">
        <v>564</v>
      </c>
      <c r="D247" s="157" t="s">
        <v>163</v>
      </c>
      <c r="E247" s="158" t="s">
        <v>565</v>
      </c>
      <c r="F247" s="222" t="s">
        <v>813</v>
      </c>
      <c r="G247" s="223"/>
      <c r="H247" s="223"/>
      <c r="I247" s="223"/>
      <c r="J247" s="159" t="s">
        <v>149</v>
      </c>
      <c r="K247" s="160">
        <v>40.799999999999997</v>
      </c>
      <c r="L247" s="224">
        <v>0</v>
      </c>
      <c r="M247" s="223"/>
      <c r="N247" s="224">
        <f t="shared" si="50"/>
        <v>0</v>
      </c>
      <c r="O247" s="220"/>
      <c r="P247" s="220"/>
      <c r="Q247" s="220"/>
      <c r="R247" s="31"/>
      <c r="T247" s="153" t="s">
        <v>18</v>
      </c>
      <c r="U247" s="38" t="s">
        <v>40</v>
      </c>
      <c r="V247" s="154">
        <v>0</v>
      </c>
      <c r="W247" s="154">
        <f t="shared" si="51"/>
        <v>0</v>
      </c>
      <c r="X247" s="154">
        <v>0.01</v>
      </c>
      <c r="Y247" s="154">
        <f t="shared" si="52"/>
        <v>0.40799999999999997</v>
      </c>
      <c r="Z247" s="154">
        <v>0</v>
      </c>
      <c r="AA247" s="155">
        <f t="shared" si="53"/>
        <v>0</v>
      </c>
      <c r="AR247" s="15" t="s">
        <v>316</v>
      </c>
      <c r="AT247" s="15" t="s">
        <v>163</v>
      </c>
      <c r="AU247" s="15" t="s">
        <v>80</v>
      </c>
      <c r="AY247" s="15" t="s">
        <v>140</v>
      </c>
      <c r="BE247" s="156">
        <f t="shared" si="54"/>
        <v>0</v>
      </c>
      <c r="BF247" s="156">
        <f t="shared" si="55"/>
        <v>0</v>
      </c>
      <c r="BG247" s="156">
        <f t="shared" si="56"/>
        <v>0</v>
      </c>
      <c r="BH247" s="156">
        <f t="shared" si="57"/>
        <v>0</v>
      </c>
      <c r="BI247" s="156">
        <f t="shared" si="58"/>
        <v>0</v>
      </c>
      <c r="BJ247" s="15" t="s">
        <v>82</v>
      </c>
      <c r="BK247" s="156">
        <f t="shared" si="59"/>
        <v>0</v>
      </c>
      <c r="BL247" s="15" t="s">
        <v>485</v>
      </c>
      <c r="BM247" s="15" t="s">
        <v>566</v>
      </c>
    </row>
    <row r="248" spans="2:65" s="1" customFormat="1" ht="31.5" customHeight="1" x14ac:dyDescent="0.3">
      <c r="B248" s="29"/>
      <c r="C248" s="149" t="s">
        <v>567</v>
      </c>
      <c r="D248" s="149" t="s">
        <v>141</v>
      </c>
      <c r="E248" s="150" t="s">
        <v>568</v>
      </c>
      <c r="F248" s="219" t="s">
        <v>569</v>
      </c>
      <c r="G248" s="220"/>
      <c r="H248" s="220"/>
      <c r="I248" s="220"/>
      <c r="J248" s="151" t="s">
        <v>149</v>
      </c>
      <c r="K248" s="152">
        <v>121</v>
      </c>
      <c r="L248" s="221">
        <v>0</v>
      </c>
      <c r="M248" s="220"/>
      <c r="N248" s="221">
        <f t="shared" si="50"/>
        <v>0</v>
      </c>
      <c r="O248" s="220"/>
      <c r="P248" s="220"/>
      <c r="Q248" s="220"/>
      <c r="R248" s="31"/>
      <c r="T248" s="153" t="s">
        <v>18</v>
      </c>
      <c r="U248" s="38" t="s">
        <v>40</v>
      </c>
      <c r="V248" s="154">
        <v>0.14000000000000001</v>
      </c>
      <c r="W248" s="154">
        <f t="shared" si="51"/>
        <v>16.940000000000001</v>
      </c>
      <c r="X248" s="154">
        <v>1.16E-3</v>
      </c>
      <c r="Y248" s="154">
        <f t="shared" si="52"/>
        <v>0.14036000000000001</v>
      </c>
      <c r="Z248" s="154">
        <v>0</v>
      </c>
      <c r="AA248" s="155">
        <f t="shared" si="53"/>
        <v>0</v>
      </c>
      <c r="AR248" s="15" t="s">
        <v>485</v>
      </c>
      <c r="AT248" s="15" t="s">
        <v>141</v>
      </c>
      <c r="AU248" s="15" t="s">
        <v>80</v>
      </c>
      <c r="AY248" s="15" t="s">
        <v>140</v>
      </c>
      <c r="BE248" s="156">
        <f t="shared" si="54"/>
        <v>0</v>
      </c>
      <c r="BF248" s="156">
        <f t="shared" si="55"/>
        <v>0</v>
      </c>
      <c r="BG248" s="156">
        <f t="shared" si="56"/>
        <v>0</v>
      </c>
      <c r="BH248" s="156">
        <f t="shared" si="57"/>
        <v>0</v>
      </c>
      <c r="BI248" s="156">
        <f t="shared" si="58"/>
        <v>0</v>
      </c>
      <c r="BJ248" s="15" t="s">
        <v>82</v>
      </c>
      <c r="BK248" s="156">
        <f t="shared" si="59"/>
        <v>0</v>
      </c>
      <c r="BL248" s="15" t="s">
        <v>485</v>
      </c>
      <c r="BM248" s="15" t="s">
        <v>570</v>
      </c>
    </row>
    <row r="249" spans="2:65" s="1" customFormat="1" ht="31.5" customHeight="1" x14ac:dyDescent="0.3">
      <c r="B249" s="29"/>
      <c r="C249" s="149" t="s">
        <v>571</v>
      </c>
      <c r="D249" s="149" t="s">
        <v>141</v>
      </c>
      <c r="E249" s="150" t="s">
        <v>572</v>
      </c>
      <c r="F249" s="219" t="s">
        <v>573</v>
      </c>
      <c r="G249" s="220"/>
      <c r="H249" s="220"/>
      <c r="I249" s="220"/>
      <c r="J249" s="151" t="s">
        <v>160</v>
      </c>
      <c r="K249" s="152">
        <v>25</v>
      </c>
      <c r="L249" s="221">
        <v>0</v>
      </c>
      <c r="M249" s="220"/>
      <c r="N249" s="221">
        <f t="shared" si="50"/>
        <v>0</v>
      </c>
      <c r="O249" s="220"/>
      <c r="P249" s="220"/>
      <c r="Q249" s="220"/>
      <c r="R249" s="31"/>
      <c r="T249" s="153" t="s">
        <v>18</v>
      </c>
      <c r="U249" s="38" t="s">
        <v>40</v>
      </c>
      <c r="V249" s="154">
        <v>4.4999999999999998E-2</v>
      </c>
      <c r="W249" s="154">
        <f t="shared" si="51"/>
        <v>1.125</v>
      </c>
      <c r="X249" s="154">
        <v>0</v>
      </c>
      <c r="Y249" s="154">
        <f t="shared" si="52"/>
        <v>0</v>
      </c>
      <c r="Z249" s="154">
        <v>0</v>
      </c>
      <c r="AA249" s="155">
        <f t="shared" si="53"/>
        <v>0</v>
      </c>
      <c r="AR249" s="15" t="s">
        <v>485</v>
      </c>
      <c r="AT249" s="15" t="s">
        <v>141</v>
      </c>
      <c r="AU249" s="15" t="s">
        <v>80</v>
      </c>
      <c r="AY249" s="15" t="s">
        <v>140</v>
      </c>
      <c r="BE249" s="156">
        <f t="shared" si="54"/>
        <v>0</v>
      </c>
      <c r="BF249" s="156">
        <f t="shared" si="55"/>
        <v>0</v>
      </c>
      <c r="BG249" s="156">
        <f t="shared" si="56"/>
        <v>0</v>
      </c>
      <c r="BH249" s="156">
        <f t="shared" si="57"/>
        <v>0</v>
      </c>
      <c r="BI249" s="156">
        <f t="shared" si="58"/>
        <v>0</v>
      </c>
      <c r="BJ249" s="15" t="s">
        <v>82</v>
      </c>
      <c r="BK249" s="156">
        <f t="shared" si="59"/>
        <v>0</v>
      </c>
      <c r="BL249" s="15" t="s">
        <v>485</v>
      </c>
      <c r="BM249" s="15" t="s">
        <v>574</v>
      </c>
    </row>
    <row r="250" spans="2:65" s="1" customFormat="1" ht="22.5" customHeight="1" x14ac:dyDescent="0.3">
      <c r="B250" s="29"/>
      <c r="C250" s="157" t="s">
        <v>575</v>
      </c>
      <c r="D250" s="157" t="s">
        <v>163</v>
      </c>
      <c r="E250" s="158" t="s">
        <v>576</v>
      </c>
      <c r="F250" s="222" t="s">
        <v>577</v>
      </c>
      <c r="G250" s="223"/>
      <c r="H250" s="223"/>
      <c r="I250" s="223"/>
      <c r="J250" s="159" t="s">
        <v>165</v>
      </c>
      <c r="K250" s="160">
        <v>25</v>
      </c>
      <c r="L250" s="224">
        <v>0</v>
      </c>
      <c r="M250" s="223"/>
      <c r="N250" s="224">
        <f t="shared" si="50"/>
        <v>0</v>
      </c>
      <c r="O250" s="220"/>
      <c r="P250" s="220"/>
      <c r="Q250" s="220"/>
      <c r="R250" s="31"/>
      <c r="T250" s="153" t="s">
        <v>18</v>
      </c>
      <c r="U250" s="38" t="s">
        <v>40</v>
      </c>
      <c r="V250" s="154">
        <v>0</v>
      </c>
      <c r="W250" s="154">
        <f t="shared" si="51"/>
        <v>0</v>
      </c>
      <c r="X250" s="154">
        <v>3.8000000000000002E-4</v>
      </c>
      <c r="Y250" s="154">
        <f t="shared" si="52"/>
        <v>9.4999999999999998E-3</v>
      </c>
      <c r="Z250" s="154">
        <v>0</v>
      </c>
      <c r="AA250" s="155">
        <f t="shared" si="53"/>
        <v>0</v>
      </c>
      <c r="AR250" s="15" t="s">
        <v>316</v>
      </c>
      <c r="AT250" s="15" t="s">
        <v>163</v>
      </c>
      <c r="AU250" s="15" t="s">
        <v>80</v>
      </c>
      <c r="AY250" s="15" t="s">
        <v>140</v>
      </c>
      <c r="BE250" s="156">
        <f t="shared" si="54"/>
        <v>0</v>
      </c>
      <c r="BF250" s="156">
        <f t="shared" si="55"/>
        <v>0</v>
      </c>
      <c r="BG250" s="156">
        <f t="shared" si="56"/>
        <v>0</v>
      </c>
      <c r="BH250" s="156">
        <f t="shared" si="57"/>
        <v>0</v>
      </c>
      <c r="BI250" s="156">
        <f t="shared" si="58"/>
        <v>0</v>
      </c>
      <c r="BJ250" s="15" t="s">
        <v>82</v>
      </c>
      <c r="BK250" s="156">
        <f t="shared" si="59"/>
        <v>0</v>
      </c>
      <c r="BL250" s="15" t="s">
        <v>485</v>
      </c>
      <c r="BM250" s="15" t="s">
        <v>578</v>
      </c>
    </row>
    <row r="251" spans="2:65" s="1" customFormat="1" ht="57" customHeight="1" x14ac:dyDescent="0.3">
      <c r="B251" s="29"/>
      <c r="C251" s="149" t="s">
        <v>579</v>
      </c>
      <c r="D251" s="149" t="s">
        <v>141</v>
      </c>
      <c r="E251" s="150" t="s">
        <v>580</v>
      </c>
      <c r="F251" s="219" t="s">
        <v>581</v>
      </c>
      <c r="G251" s="220"/>
      <c r="H251" s="220"/>
      <c r="I251" s="220"/>
      <c r="J251" s="151" t="s">
        <v>149</v>
      </c>
      <c r="K251" s="152">
        <v>31.783000000000001</v>
      </c>
      <c r="L251" s="221">
        <v>0</v>
      </c>
      <c r="M251" s="220"/>
      <c r="N251" s="221">
        <f t="shared" si="50"/>
        <v>0</v>
      </c>
      <c r="O251" s="220"/>
      <c r="P251" s="220"/>
      <c r="Q251" s="220"/>
      <c r="R251" s="31"/>
      <c r="T251" s="153" t="s">
        <v>18</v>
      </c>
      <c r="U251" s="38" t="s">
        <v>40</v>
      </c>
      <c r="V251" s="154">
        <v>0</v>
      </c>
      <c r="W251" s="154">
        <f t="shared" si="51"/>
        <v>0</v>
      </c>
      <c r="X251" s="154">
        <v>0</v>
      </c>
      <c r="Y251" s="154">
        <f t="shared" si="52"/>
        <v>0</v>
      </c>
      <c r="Z251" s="154">
        <v>0</v>
      </c>
      <c r="AA251" s="155">
        <f t="shared" si="53"/>
        <v>0</v>
      </c>
      <c r="AR251" s="15" t="s">
        <v>485</v>
      </c>
      <c r="AT251" s="15" t="s">
        <v>141</v>
      </c>
      <c r="AU251" s="15" t="s">
        <v>80</v>
      </c>
      <c r="AY251" s="15" t="s">
        <v>140</v>
      </c>
      <c r="BE251" s="156">
        <f t="shared" si="54"/>
        <v>0</v>
      </c>
      <c r="BF251" s="156">
        <f t="shared" si="55"/>
        <v>0</v>
      </c>
      <c r="BG251" s="156">
        <f t="shared" si="56"/>
        <v>0</v>
      </c>
      <c r="BH251" s="156">
        <f t="shared" si="57"/>
        <v>0</v>
      </c>
      <c r="BI251" s="156">
        <f t="shared" si="58"/>
        <v>0</v>
      </c>
      <c r="BJ251" s="15" t="s">
        <v>82</v>
      </c>
      <c r="BK251" s="156">
        <f t="shared" si="59"/>
        <v>0</v>
      </c>
      <c r="BL251" s="15" t="s">
        <v>485</v>
      </c>
      <c r="BM251" s="15" t="s">
        <v>582</v>
      </c>
    </row>
    <row r="252" spans="2:65" s="1" customFormat="1" ht="44.25" customHeight="1" x14ac:dyDescent="0.3">
      <c r="B252" s="29"/>
      <c r="C252" s="157" t="s">
        <v>583</v>
      </c>
      <c r="D252" s="157" t="s">
        <v>163</v>
      </c>
      <c r="E252" s="158" t="s">
        <v>584</v>
      </c>
      <c r="F252" s="222" t="s">
        <v>814</v>
      </c>
      <c r="G252" s="223"/>
      <c r="H252" s="223"/>
      <c r="I252" s="223"/>
      <c r="J252" s="159" t="s">
        <v>149</v>
      </c>
      <c r="K252" s="160">
        <v>69.739999999999995</v>
      </c>
      <c r="L252" s="224">
        <v>0</v>
      </c>
      <c r="M252" s="223"/>
      <c r="N252" s="224">
        <f t="shared" si="50"/>
        <v>0</v>
      </c>
      <c r="O252" s="220"/>
      <c r="P252" s="220"/>
      <c r="Q252" s="220"/>
      <c r="R252" s="31"/>
      <c r="T252" s="153" t="s">
        <v>18</v>
      </c>
      <c r="U252" s="38" t="s">
        <v>40</v>
      </c>
      <c r="V252" s="154">
        <v>0</v>
      </c>
      <c r="W252" s="154">
        <f t="shared" si="51"/>
        <v>0</v>
      </c>
      <c r="X252" s="154">
        <v>1.1E-4</v>
      </c>
      <c r="Y252" s="154">
        <f t="shared" si="52"/>
        <v>7.6714000000000001E-3</v>
      </c>
      <c r="Z252" s="154">
        <v>0</v>
      </c>
      <c r="AA252" s="155">
        <f t="shared" si="53"/>
        <v>0</v>
      </c>
      <c r="AR252" s="15" t="s">
        <v>316</v>
      </c>
      <c r="AT252" s="15" t="s">
        <v>163</v>
      </c>
      <c r="AU252" s="15" t="s">
        <v>80</v>
      </c>
      <c r="AY252" s="15" t="s">
        <v>140</v>
      </c>
      <c r="BE252" s="156">
        <f t="shared" si="54"/>
        <v>0</v>
      </c>
      <c r="BF252" s="156">
        <f t="shared" si="55"/>
        <v>0</v>
      </c>
      <c r="BG252" s="156">
        <f t="shared" si="56"/>
        <v>0</v>
      </c>
      <c r="BH252" s="156">
        <f t="shared" si="57"/>
        <v>0</v>
      </c>
      <c r="BI252" s="156">
        <f t="shared" si="58"/>
        <v>0</v>
      </c>
      <c r="BJ252" s="15" t="s">
        <v>82</v>
      </c>
      <c r="BK252" s="156">
        <f t="shared" si="59"/>
        <v>0</v>
      </c>
      <c r="BL252" s="15" t="s">
        <v>485</v>
      </c>
      <c r="BM252" s="15" t="s">
        <v>585</v>
      </c>
    </row>
    <row r="253" spans="2:65" s="1" customFormat="1" ht="57" customHeight="1" x14ac:dyDescent="0.3">
      <c r="B253" s="29"/>
      <c r="C253" s="149" t="s">
        <v>586</v>
      </c>
      <c r="D253" s="149" t="s">
        <v>141</v>
      </c>
      <c r="E253" s="150" t="s">
        <v>580</v>
      </c>
      <c r="F253" s="219" t="s">
        <v>581</v>
      </c>
      <c r="G253" s="220"/>
      <c r="H253" s="220"/>
      <c r="I253" s="220"/>
      <c r="J253" s="151" t="s">
        <v>149</v>
      </c>
      <c r="K253" s="152">
        <v>32.200000000000003</v>
      </c>
      <c r="L253" s="221">
        <v>0</v>
      </c>
      <c r="M253" s="220"/>
      <c r="N253" s="221">
        <f t="shared" si="50"/>
        <v>0</v>
      </c>
      <c r="O253" s="220"/>
      <c r="P253" s="220"/>
      <c r="Q253" s="220"/>
      <c r="R253" s="31"/>
      <c r="T253" s="153" t="s">
        <v>18</v>
      </c>
      <c r="U253" s="38" t="s">
        <v>40</v>
      </c>
      <c r="V253" s="154">
        <v>0</v>
      </c>
      <c r="W253" s="154">
        <f t="shared" si="51"/>
        <v>0</v>
      </c>
      <c r="X253" s="154">
        <v>0</v>
      </c>
      <c r="Y253" s="154">
        <f t="shared" si="52"/>
        <v>0</v>
      </c>
      <c r="Z253" s="154">
        <v>0</v>
      </c>
      <c r="AA253" s="155">
        <f t="shared" si="53"/>
        <v>0</v>
      </c>
      <c r="AR253" s="15" t="s">
        <v>485</v>
      </c>
      <c r="AT253" s="15" t="s">
        <v>141</v>
      </c>
      <c r="AU253" s="15" t="s">
        <v>80</v>
      </c>
      <c r="AY253" s="15" t="s">
        <v>140</v>
      </c>
      <c r="BE253" s="156">
        <f t="shared" si="54"/>
        <v>0</v>
      </c>
      <c r="BF253" s="156">
        <f t="shared" si="55"/>
        <v>0</v>
      </c>
      <c r="BG253" s="156">
        <f t="shared" si="56"/>
        <v>0</v>
      </c>
      <c r="BH253" s="156">
        <f t="shared" si="57"/>
        <v>0</v>
      </c>
      <c r="BI253" s="156">
        <f t="shared" si="58"/>
        <v>0</v>
      </c>
      <c r="BJ253" s="15" t="s">
        <v>82</v>
      </c>
      <c r="BK253" s="156">
        <f t="shared" si="59"/>
        <v>0</v>
      </c>
      <c r="BL253" s="15" t="s">
        <v>485</v>
      </c>
      <c r="BM253" s="15" t="s">
        <v>587</v>
      </c>
    </row>
    <row r="254" spans="2:65" s="1" customFormat="1" ht="44.25" customHeight="1" x14ac:dyDescent="0.3">
      <c r="B254" s="29"/>
      <c r="C254" s="157" t="s">
        <v>588</v>
      </c>
      <c r="D254" s="157" t="s">
        <v>163</v>
      </c>
      <c r="E254" s="158" t="s">
        <v>584</v>
      </c>
      <c r="F254" s="222" t="s">
        <v>814</v>
      </c>
      <c r="G254" s="223"/>
      <c r="H254" s="223"/>
      <c r="I254" s="223"/>
      <c r="J254" s="159" t="s">
        <v>149</v>
      </c>
      <c r="K254" s="160">
        <v>35.42</v>
      </c>
      <c r="L254" s="224">
        <v>0</v>
      </c>
      <c r="M254" s="223"/>
      <c r="N254" s="224">
        <f t="shared" si="50"/>
        <v>0</v>
      </c>
      <c r="O254" s="220"/>
      <c r="P254" s="220"/>
      <c r="Q254" s="220"/>
      <c r="R254" s="31"/>
      <c r="T254" s="153" t="s">
        <v>18</v>
      </c>
      <c r="U254" s="38" t="s">
        <v>40</v>
      </c>
      <c r="V254" s="154">
        <v>0</v>
      </c>
      <c r="W254" s="154">
        <f t="shared" si="51"/>
        <v>0</v>
      </c>
      <c r="X254" s="154">
        <v>1.1E-4</v>
      </c>
      <c r="Y254" s="154">
        <f t="shared" si="52"/>
        <v>3.8962000000000003E-3</v>
      </c>
      <c r="Z254" s="154">
        <v>0</v>
      </c>
      <c r="AA254" s="155">
        <f t="shared" si="53"/>
        <v>0</v>
      </c>
      <c r="AR254" s="15" t="s">
        <v>316</v>
      </c>
      <c r="AT254" s="15" t="s">
        <v>163</v>
      </c>
      <c r="AU254" s="15" t="s">
        <v>80</v>
      </c>
      <c r="AY254" s="15" t="s">
        <v>140</v>
      </c>
      <c r="BE254" s="156">
        <f t="shared" si="54"/>
        <v>0</v>
      </c>
      <c r="BF254" s="156">
        <f t="shared" si="55"/>
        <v>0</v>
      </c>
      <c r="BG254" s="156">
        <f t="shared" si="56"/>
        <v>0</v>
      </c>
      <c r="BH254" s="156">
        <f t="shared" si="57"/>
        <v>0</v>
      </c>
      <c r="BI254" s="156">
        <f t="shared" si="58"/>
        <v>0</v>
      </c>
      <c r="BJ254" s="15" t="s">
        <v>82</v>
      </c>
      <c r="BK254" s="156">
        <f t="shared" si="59"/>
        <v>0</v>
      </c>
      <c r="BL254" s="15" t="s">
        <v>485</v>
      </c>
      <c r="BM254" s="15" t="s">
        <v>589</v>
      </c>
    </row>
    <row r="255" spans="2:65" s="1" customFormat="1" ht="57" customHeight="1" x14ac:dyDescent="0.3">
      <c r="B255" s="29"/>
      <c r="C255" s="149" t="s">
        <v>590</v>
      </c>
      <c r="D255" s="149" t="s">
        <v>141</v>
      </c>
      <c r="E255" s="150" t="s">
        <v>591</v>
      </c>
      <c r="F255" s="219" t="s">
        <v>592</v>
      </c>
      <c r="G255" s="220"/>
      <c r="H255" s="220"/>
      <c r="I255" s="220"/>
      <c r="J255" s="151" t="s">
        <v>179</v>
      </c>
      <c r="K255" s="152">
        <v>1.716</v>
      </c>
      <c r="L255" s="221">
        <v>0</v>
      </c>
      <c r="M255" s="220"/>
      <c r="N255" s="221">
        <f t="shared" si="50"/>
        <v>0</v>
      </c>
      <c r="O255" s="220"/>
      <c r="P255" s="220"/>
      <c r="Q255" s="220"/>
      <c r="R255" s="31"/>
      <c r="T255" s="153" t="s">
        <v>18</v>
      </c>
      <c r="U255" s="38" t="s">
        <v>40</v>
      </c>
      <c r="V255" s="154">
        <v>0</v>
      </c>
      <c r="W255" s="154">
        <f t="shared" si="51"/>
        <v>0</v>
      </c>
      <c r="X255" s="154">
        <v>0</v>
      </c>
      <c r="Y255" s="154">
        <f t="shared" si="52"/>
        <v>0</v>
      </c>
      <c r="Z255" s="154">
        <v>0</v>
      </c>
      <c r="AA255" s="155">
        <f t="shared" si="53"/>
        <v>0</v>
      </c>
      <c r="AR255" s="15" t="s">
        <v>485</v>
      </c>
      <c r="AT255" s="15" t="s">
        <v>141</v>
      </c>
      <c r="AU255" s="15" t="s">
        <v>80</v>
      </c>
      <c r="AY255" s="15" t="s">
        <v>140</v>
      </c>
      <c r="BE255" s="156">
        <f t="shared" si="54"/>
        <v>0</v>
      </c>
      <c r="BF255" s="156">
        <f t="shared" si="55"/>
        <v>0</v>
      </c>
      <c r="BG255" s="156">
        <f t="shared" si="56"/>
        <v>0</v>
      </c>
      <c r="BH255" s="156">
        <f t="shared" si="57"/>
        <v>0</v>
      </c>
      <c r="BI255" s="156">
        <f t="shared" si="58"/>
        <v>0</v>
      </c>
      <c r="BJ255" s="15" t="s">
        <v>82</v>
      </c>
      <c r="BK255" s="156">
        <f t="shared" si="59"/>
        <v>0</v>
      </c>
      <c r="BL255" s="15" t="s">
        <v>485</v>
      </c>
      <c r="BM255" s="15" t="s">
        <v>593</v>
      </c>
    </row>
    <row r="256" spans="2:65" s="10" customFormat="1" ht="29.85" customHeight="1" x14ac:dyDescent="0.3">
      <c r="B256" s="138"/>
      <c r="C256" s="139"/>
      <c r="D256" s="148" t="s">
        <v>117</v>
      </c>
      <c r="E256" s="148"/>
      <c r="F256" s="148"/>
      <c r="G256" s="148"/>
      <c r="H256" s="148"/>
      <c r="I256" s="148"/>
      <c r="J256" s="148"/>
      <c r="K256" s="148"/>
      <c r="L256" s="148"/>
      <c r="M256" s="148"/>
      <c r="N256" s="230">
        <f>BK256</f>
        <v>0</v>
      </c>
      <c r="O256" s="231"/>
      <c r="P256" s="231"/>
      <c r="Q256" s="231"/>
      <c r="R256" s="141"/>
      <c r="T256" s="142"/>
      <c r="U256" s="139"/>
      <c r="V256" s="139"/>
      <c r="W256" s="143">
        <f>SUM(W257:W269)</f>
        <v>30.80856</v>
      </c>
      <c r="X256" s="139"/>
      <c r="Y256" s="143">
        <f>SUM(Y257:Y269)</f>
        <v>1.7113852999999999</v>
      </c>
      <c r="Z256" s="139"/>
      <c r="AA256" s="144">
        <f>SUM(AA257:AA269)</f>
        <v>0</v>
      </c>
      <c r="AR256" s="145" t="s">
        <v>80</v>
      </c>
      <c r="AT256" s="146" t="s">
        <v>74</v>
      </c>
      <c r="AU256" s="146" t="s">
        <v>82</v>
      </c>
      <c r="AY256" s="145" t="s">
        <v>140</v>
      </c>
      <c r="BK256" s="147">
        <f>SUM(BK257:BK269)</f>
        <v>0</v>
      </c>
    </row>
    <row r="257" spans="2:65" s="1" customFormat="1" ht="31.5" customHeight="1" x14ac:dyDescent="0.3">
      <c r="B257" s="29"/>
      <c r="C257" s="149" t="s">
        <v>594</v>
      </c>
      <c r="D257" s="149" t="s">
        <v>141</v>
      </c>
      <c r="E257" s="150" t="s">
        <v>595</v>
      </c>
      <c r="F257" s="219" t="s">
        <v>596</v>
      </c>
      <c r="G257" s="220"/>
      <c r="H257" s="220"/>
      <c r="I257" s="220"/>
      <c r="J257" s="151" t="s">
        <v>144</v>
      </c>
      <c r="K257" s="152">
        <v>0.42</v>
      </c>
      <c r="L257" s="221">
        <v>0</v>
      </c>
      <c r="M257" s="220"/>
      <c r="N257" s="221">
        <f t="shared" ref="N257:N269" si="60">ROUND(L257*K257,2)</f>
        <v>0</v>
      </c>
      <c r="O257" s="220"/>
      <c r="P257" s="220"/>
      <c r="Q257" s="220"/>
      <c r="R257" s="31"/>
      <c r="T257" s="153" t="s">
        <v>18</v>
      </c>
      <c r="U257" s="38" t="s">
        <v>40</v>
      </c>
      <c r="V257" s="154">
        <v>1.56</v>
      </c>
      <c r="W257" s="154">
        <f t="shared" ref="W257:W269" si="61">V257*K257</f>
        <v>0.6552</v>
      </c>
      <c r="X257" s="154">
        <v>1.2199999999999999E-3</v>
      </c>
      <c r="Y257" s="154">
        <f t="shared" ref="Y257:Y269" si="62">X257*K257</f>
        <v>5.1239999999999999E-4</v>
      </c>
      <c r="Z257" s="154">
        <v>0</v>
      </c>
      <c r="AA257" s="155">
        <f t="shared" ref="AA257:AA269" si="63">Z257*K257</f>
        <v>0</v>
      </c>
      <c r="AR257" s="15" t="s">
        <v>485</v>
      </c>
      <c r="AT257" s="15" t="s">
        <v>141</v>
      </c>
      <c r="AU257" s="15" t="s">
        <v>80</v>
      </c>
      <c r="AY257" s="15" t="s">
        <v>140</v>
      </c>
      <c r="BE257" s="156">
        <f t="shared" ref="BE257:BE269" si="64">IF(U257="základní",N257,0)</f>
        <v>0</v>
      </c>
      <c r="BF257" s="156">
        <f t="shared" ref="BF257:BF269" si="65">IF(U257="snížená",N257,0)</f>
        <v>0</v>
      </c>
      <c r="BG257" s="156">
        <f t="shared" ref="BG257:BG269" si="66">IF(U257="zákl. přenesená",N257,0)</f>
        <v>0</v>
      </c>
      <c r="BH257" s="156">
        <f t="shared" ref="BH257:BH269" si="67">IF(U257="sníž. přenesená",N257,0)</f>
        <v>0</v>
      </c>
      <c r="BI257" s="156">
        <f t="shared" ref="BI257:BI269" si="68">IF(U257="nulová",N257,0)</f>
        <v>0</v>
      </c>
      <c r="BJ257" s="15" t="s">
        <v>82</v>
      </c>
      <c r="BK257" s="156">
        <f t="shared" ref="BK257:BK269" si="69">ROUND(L257*K257,2)</f>
        <v>0</v>
      </c>
      <c r="BL257" s="15" t="s">
        <v>485</v>
      </c>
      <c r="BM257" s="15" t="s">
        <v>597</v>
      </c>
    </row>
    <row r="258" spans="2:65" s="1" customFormat="1" ht="31.5" customHeight="1" x14ac:dyDescent="0.3">
      <c r="B258" s="29"/>
      <c r="C258" s="149" t="s">
        <v>598</v>
      </c>
      <c r="D258" s="149" t="s">
        <v>141</v>
      </c>
      <c r="E258" s="150" t="s">
        <v>599</v>
      </c>
      <c r="F258" s="219" t="s">
        <v>600</v>
      </c>
      <c r="G258" s="220"/>
      <c r="H258" s="220"/>
      <c r="I258" s="220"/>
      <c r="J258" s="151" t="s">
        <v>160</v>
      </c>
      <c r="K258" s="152">
        <v>21</v>
      </c>
      <c r="L258" s="221">
        <v>0</v>
      </c>
      <c r="M258" s="220"/>
      <c r="N258" s="221">
        <f t="shared" si="60"/>
        <v>0</v>
      </c>
      <c r="O258" s="220"/>
      <c r="P258" s="220"/>
      <c r="Q258" s="220"/>
      <c r="R258" s="31"/>
      <c r="T258" s="153" t="s">
        <v>18</v>
      </c>
      <c r="U258" s="38" t="s">
        <v>40</v>
      </c>
      <c r="V258" s="154">
        <v>0.45400000000000001</v>
      </c>
      <c r="W258" s="154">
        <f t="shared" si="61"/>
        <v>9.5340000000000007</v>
      </c>
      <c r="X258" s="154">
        <v>0</v>
      </c>
      <c r="Y258" s="154">
        <f t="shared" si="62"/>
        <v>0</v>
      </c>
      <c r="Z258" s="154">
        <v>0</v>
      </c>
      <c r="AA258" s="155">
        <f t="shared" si="63"/>
        <v>0</v>
      </c>
      <c r="AR258" s="15" t="s">
        <v>485</v>
      </c>
      <c r="AT258" s="15" t="s">
        <v>141</v>
      </c>
      <c r="AU258" s="15" t="s">
        <v>80</v>
      </c>
      <c r="AY258" s="15" t="s">
        <v>140</v>
      </c>
      <c r="BE258" s="156">
        <f t="shared" si="64"/>
        <v>0</v>
      </c>
      <c r="BF258" s="156">
        <f t="shared" si="65"/>
        <v>0</v>
      </c>
      <c r="BG258" s="156">
        <f t="shared" si="66"/>
        <v>0</v>
      </c>
      <c r="BH258" s="156">
        <f t="shared" si="67"/>
        <v>0</v>
      </c>
      <c r="BI258" s="156">
        <f t="shared" si="68"/>
        <v>0</v>
      </c>
      <c r="BJ258" s="15" t="s">
        <v>82</v>
      </c>
      <c r="BK258" s="156">
        <f t="shared" si="69"/>
        <v>0</v>
      </c>
      <c r="BL258" s="15" t="s">
        <v>485</v>
      </c>
      <c r="BM258" s="15" t="s">
        <v>601</v>
      </c>
    </row>
    <row r="259" spans="2:65" s="1" customFormat="1" ht="22.5" customHeight="1" x14ac:dyDescent="0.3">
      <c r="B259" s="29"/>
      <c r="C259" s="157" t="s">
        <v>602</v>
      </c>
      <c r="D259" s="157" t="s">
        <v>163</v>
      </c>
      <c r="E259" s="158" t="s">
        <v>603</v>
      </c>
      <c r="F259" s="222" t="s">
        <v>604</v>
      </c>
      <c r="G259" s="223"/>
      <c r="H259" s="223"/>
      <c r="I259" s="223"/>
      <c r="J259" s="159" t="s">
        <v>144</v>
      </c>
      <c r="K259" s="160">
        <v>0.42</v>
      </c>
      <c r="L259" s="224">
        <v>0</v>
      </c>
      <c r="M259" s="223"/>
      <c r="N259" s="224">
        <f t="shared" si="60"/>
        <v>0</v>
      </c>
      <c r="O259" s="220"/>
      <c r="P259" s="220"/>
      <c r="Q259" s="220"/>
      <c r="R259" s="31"/>
      <c r="T259" s="153" t="s">
        <v>18</v>
      </c>
      <c r="U259" s="38" t="s">
        <v>40</v>
      </c>
      <c r="V259" s="154">
        <v>0</v>
      </c>
      <c r="W259" s="154">
        <f t="shared" si="61"/>
        <v>0</v>
      </c>
      <c r="X259" s="154">
        <v>0.55000000000000004</v>
      </c>
      <c r="Y259" s="154">
        <f t="shared" si="62"/>
        <v>0.23100000000000001</v>
      </c>
      <c r="Z259" s="154">
        <v>0</v>
      </c>
      <c r="AA259" s="155">
        <f t="shared" si="63"/>
        <v>0</v>
      </c>
      <c r="AR259" s="15" t="s">
        <v>316</v>
      </c>
      <c r="AT259" s="15" t="s">
        <v>163</v>
      </c>
      <c r="AU259" s="15" t="s">
        <v>80</v>
      </c>
      <c r="AY259" s="15" t="s">
        <v>140</v>
      </c>
      <c r="BE259" s="156">
        <f t="shared" si="64"/>
        <v>0</v>
      </c>
      <c r="BF259" s="156">
        <f t="shared" si="65"/>
        <v>0</v>
      </c>
      <c r="BG259" s="156">
        <f t="shared" si="66"/>
        <v>0</v>
      </c>
      <c r="BH259" s="156">
        <f t="shared" si="67"/>
        <v>0</v>
      </c>
      <c r="BI259" s="156">
        <f t="shared" si="68"/>
        <v>0</v>
      </c>
      <c r="BJ259" s="15" t="s">
        <v>82</v>
      </c>
      <c r="BK259" s="156">
        <f t="shared" si="69"/>
        <v>0</v>
      </c>
      <c r="BL259" s="15" t="s">
        <v>485</v>
      </c>
      <c r="BM259" s="15" t="s">
        <v>605</v>
      </c>
    </row>
    <row r="260" spans="2:65" s="1" customFormat="1" ht="31.5" customHeight="1" x14ac:dyDescent="0.3">
      <c r="B260" s="29"/>
      <c r="C260" s="149" t="s">
        <v>606</v>
      </c>
      <c r="D260" s="149" t="s">
        <v>141</v>
      </c>
      <c r="E260" s="150" t="s">
        <v>607</v>
      </c>
      <c r="F260" s="219" t="s">
        <v>608</v>
      </c>
      <c r="G260" s="220"/>
      <c r="H260" s="220"/>
      <c r="I260" s="220"/>
      <c r="J260" s="151" t="s">
        <v>149</v>
      </c>
      <c r="K260" s="152">
        <v>12.6</v>
      </c>
      <c r="L260" s="221">
        <v>0</v>
      </c>
      <c r="M260" s="220"/>
      <c r="N260" s="221">
        <f t="shared" si="60"/>
        <v>0</v>
      </c>
      <c r="O260" s="220"/>
      <c r="P260" s="220"/>
      <c r="Q260" s="220"/>
      <c r="R260" s="31"/>
      <c r="T260" s="153" t="s">
        <v>18</v>
      </c>
      <c r="U260" s="38" t="s">
        <v>40</v>
      </c>
      <c r="V260" s="154">
        <v>0.3</v>
      </c>
      <c r="W260" s="154">
        <f t="shared" si="61"/>
        <v>3.78</v>
      </c>
      <c r="X260" s="154">
        <v>1.61E-2</v>
      </c>
      <c r="Y260" s="154">
        <f t="shared" si="62"/>
        <v>0.20285999999999998</v>
      </c>
      <c r="Z260" s="154">
        <v>0</v>
      </c>
      <c r="AA260" s="155">
        <f t="shared" si="63"/>
        <v>0</v>
      </c>
      <c r="AR260" s="15" t="s">
        <v>485</v>
      </c>
      <c r="AT260" s="15" t="s">
        <v>141</v>
      </c>
      <c r="AU260" s="15" t="s">
        <v>80</v>
      </c>
      <c r="AY260" s="15" t="s">
        <v>140</v>
      </c>
      <c r="BE260" s="156">
        <f t="shared" si="64"/>
        <v>0</v>
      </c>
      <c r="BF260" s="156">
        <f t="shared" si="65"/>
        <v>0</v>
      </c>
      <c r="BG260" s="156">
        <f t="shared" si="66"/>
        <v>0</v>
      </c>
      <c r="BH260" s="156">
        <f t="shared" si="67"/>
        <v>0</v>
      </c>
      <c r="BI260" s="156">
        <f t="shared" si="68"/>
        <v>0</v>
      </c>
      <c r="BJ260" s="15" t="s">
        <v>82</v>
      </c>
      <c r="BK260" s="156">
        <f t="shared" si="69"/>
        <v>0</v>
      </c>
      <c r="BL260" s="15" t="s">
        <v>485</v>
      </c>
      <c r="BM260" s="15" t="s">
        <v>609</v>
      </c>
    </row>
    <row r="261" spans="2:65" s="1" customFormat="1" ht="31.5" customHeight="1" x14ac:dyDescent="0.3">
      <c r="B261" s="29"/>
      <c r="C261" s="149" t="s">
        <v>610</v>
      </c>
      <c r="D261" s="149" t="s">
        <v>141</v>
      </c>
      <c r="E261" s="150" t="s">
        <v>611</v>
      </c>
      <c r="F261" s="219" t="s">
        <v>612</v>
      </c>
      <c r="G261" s="220"/>
      <c r="H261" s="220"/>
      <c r="I261" s="220"/>
      <c r="J261" s="151" t="s">
        <v>144</v>
      </c>
      <c r="K261" s="152">
        <v>0.42</v>
      </c>
      <c r="L261" s="221">
        <v>0</v>
      </c>
      <c r="M261" s="220"/>
      <c r="N261" s="221">
        <f t="shared" si="60"/>
        <v>0</v>
      </c>
      <c r="O261" s="220"/>
      <c r="P261" s="220"/>
      <c r="Q261" s="220"/>
      <c r="R261" s="31"/>
      <c r="T261" s="153" t="s">
        <v>18</v>
      </c>
      <c r="U261" s="38" t="s">
        <v>40</v>
      </c>
      <c r="V261" s="154">
        <v>0</v>
      </c>
      <c r="W261" s="154">
        <f t="shared" si="61"/>
        <v>0</v>
      </c>
      <c r="X261" s="154">
        <v>2.3369999999999998E-2</v>
      </c>
      <c r="Y261" s="154">
        <f t="shared" si="62"/>
        <v>9.8153999999999984E-3</v>
      </c>
      <c r="Z261" s="154">
        <v>0</v>
      </c>
      <c r="AA261" s="155">
        <f t="shared" si="63"/>
        <v>0</v>
      </c>
      <c r="AR261" s="15" t="s">
        <v>485</v>
      </c>
      <c r="AT261" s="15" t="s">
        <v>141</v>
      </c>
      <c r="AU261" s="15" t="s">
        <v>80</v>
      </c>
      <c r="AY261" s="15" t="s">
        <v>140</v>
      </c>
      <c r="BE261" s="156">
        <f t="shared" si="64"/>
        <v>0</v>
      </c>
      <c r="BF261" s="156">
        <f t="shared" si="65"/>
        <v>0</v>
      </c>
      <c r="BG261" s="156">
        <f t="shared" si="66"/>
        <v>0</v>
      </c>
      <c r="BH261" s="156">
        <f t="shared" si="67"/>
        <v>0</v>
      </c>
      <c r="BI261" s="156">
        <f t="shared" si="68"/>
        <v>0</v>
      </c>
      <c r="BJ261" s="15" t="s">
        <v>82</v>
      </c>
      <c r="BK261" s="156">
        <f t="shared" si="69"/>
        <v>0</v>
      </c>
      <c r="BL261" s="15" t="s">
        <v>485</v>
      </c>
      <c r="BM261" s="15" t="s">
        <v>613</v>
      </c>
    </row>
    <row r="262" spans="2:65" s="1" customFormat="1" ht="31.5" customHeight="1" x14ac:dyDescent="0.3">
      <c r="B262" s="29"/>
      <c r="C262" s="149" t="s">
        <v>614</v>
      </c>
      <c r="D262" s="149" t="s">
        <v>141</v>
      </c>
      <c r="E262" s="150" t="s">
        <v>615</v>
      </c>
      <c r="F262" s="219" t="s">
        <v>616</v>
      </c>
      <c r="G262" s="220"/>
      <c r="H262" s="220"/>
      <c r="I262" s="220"/>
      <c r="J262" s="151" t="s">
        <v>149</v>
      </c>
      <c r="K262" s="152">
        <v>20</v>
      </c>
      <c r="L262" s="221">
        <v>0</v>
      </c>
      <c r="M262" s="220"/>
      <c r="N262" s="221">
        <f t="shared" si="60"/>
        <v>0</v>
      </c>
      <c r="O262" s="220"/>
      <c r="P262" s="220"/>
      <c r="Q262" s="220"/>
      <c r="R262" s="31"/>
      <c r="T262" s="153" t="s">
        <v>18</v>
      </c>
      <c r="U262" s="38" t="s">
        <v>40</v>
      </c>
      <c r="V262" s="154">
        <v>0.3</v>
      </c>
      <c r="W262" s="154">
        <f t="shared" si="61"/>
        <v>6</v>
      </c>
      <c r="X262" s="154">
        <v>1.3429999999999999E-2</v>
      </c>
      <c r="Y262" s="154">
        <f t="shared" si="62"/>
        <v>0.26860000000000001</v>
      </c>
      <c r="Z262" s="154">
        <v>0</v>
      </c>
      <c r="AA262" s="155">
        <f t="shared" si="63"/>
        <v>0</v>
      </c>
      <c r="AR262" s="15" t="s">
        <v>485</v>
      </c>
      <c r="AT262" s="15" t="s">
        <v>141</v>
      </c>
      <c r="AU262" s="15" t="s">
        <v>80</v>
      </c>
      <c r="AY262" s="15" t="s">
        <v>140</v>
      </c>
      <c r="BE262" s="156">
        <f t="shared" si="64"/>
        <v>0</v>
      </c>
      <c r="BF262" s="156">
        <f t="shared" si="65"/>
        <v>0</v>
      </c>
      <c r="BG262" s="156">
        <f t="shared" si="66"/>
        <v>0</v>
      </c>
      <c r="BH262" s="156">
        <f t="shared" si="67"/>
        <v>0</v>
      </c>
      <c r="BI262" s="156">
        <f t="shared" si="68"/>
        <v>0</v>
      </c>
      <c r="BJ262" s="15" t="s">
        <v>82</v>
      </c>
      <c r="BK262" s="156">
        <f t="shared" si="69"/>
        <v>0</v>
      </c>
      <c r="BL262" s="15" t="s">
        <v>485</v>
      </c>
      <c r="BM262" s="15" t="s">
        <v>617</v>
      </c>
    </row>
    <row r="263" spans="2:65" s="1" customFormat="1" ht="31.5" customHeight="1" x14ac:dyDescent="0.3">
      <c r="B263" s="29"/>
      <c r="C263" s="149" t="s">
        <v>618</v>
      </c>
      <c r="D263" s="149" t="s">
        <v>141</v>
      </c>
      <c r="E263" s="150" t="s">
        <v>619</v>
      </c>
      <c r="F263" s="219" t="s">
        <v>620</v>
      </c>
      <c r="G263" s="220"/>
      <c r="H263" s="220"/>
      <c r="I263" s="220"/>
      <c r="J263" s="151" t="s">
        <v>149</v>
      </c>
      <c r="K263" s="152">
        <v>9.52</v>
      </c>
      <c r="L263" s="221">
        <v>0</v>
      </c>
      <c r="M263" s="220"/>
      <c r="N263" s="221">
        <f t="shared" si="60"/>
        <v>0</v>
      </c>
      <c r="O263" s="220"/>
      <c r="P263" s="220"/>
      <c r="Q263" s="220"/>
      <c r="R263" s="31"/>
      <c r="T263" s="153" t="s">
        <v>18</v>
      </c>
      <c r="U263" s="38" t="s">
        <v>40</v>
      </c>
      <c r="V263" s="154">
        <v>0.29299999999999998</v>
      </c>
      <c r="W263" s="154">
        <f t="shared" si="61"/>
        <v>2.7893599999999998</v>
      </c>
      <c r="X263" s="154">
        <v>0</v>
      </c>
      <c r="Y263" s="154">
        <f t="shared" si="62"/>
        <v>0</v>
      </c>
      <c r="Z263" s="154">
        <v>0</v>
      </c>
      <c r="AA263" s="155">
        <f t="shared" si="63"/>
        <v>0</v>
      </c>
      <c r="AR263" s="15" t="s">
        <v>485</v>
      </c>
      <c r="AT263" s="15" t="s">
        <v>141</v>
      </c>
      <c r="AU263" s="15" t="s">
        <v>80</v>
      </c>
      <c r="AY263" s="15" t="s">
        <v>140</v>
      </c>
      <c r="BE263" s="156">
        <f t="shared" si="64"/>
        <v>0</v>
      </c>
      <c r="BF263" s="156">
        <f t="shared" si="65"/>
        <v>0</v>
      </c>
      <c r="BG263" s="156">
        <f t="shared" si="66"/>
        <v>0</v>
      </c>
      <c r="BH263" s="156">
        <f t="shared" si="67"/>
        <v>0</v>
      </c>
      <c r="BI263" s="156">
        <f t="shared" si="68"/>
        <v>0</v>
      </c>
      <c r="BJ263" s="15" t="s">
        <v>82</v>
      </c>
      <c r="BK263" s="156">
        <f t="shared" si="69"/>
        <v>0</v>
      </c>
      <c r="BL263" s="15" t="s">
        <v>485</v>
      </c>
      <c r="BM263" s="15" t="s">
        <v>621</v>
      </c>
    </row>
    <row r="264" spans="2:65" s="1" customFormat="1" ht="31.5" customHeight="1" x14ac:dyDescent="0.3">
      <c r="B264" s="29"/>
      <c r="C264" s="157" t="s">
        <v>622</v>
      </c>
      <c r="D264" s="157" t="s">
        <v>163</v>
      </c>
      <c r="E264" s="158" t="s">
        <v>623</v>
      </c>
      <c r="F264" s="222" t="s">
        <v>624</v>
      </c>
      <c r="G264" s="223"/>
      <c r="H264" s="223"/>
      <c r="I264" s="223"/>
      <c r="J264" s="159" t="s">
        <v>149</v>
      </c>
      <c r="K264" s="160">
        <v>9.9009999999999998</v>
      </c>
      <c r="L264" s="224">
        <v>0</v>
      </c>
      <c r="M264" s="223"/>
      <c r="N264" s="224">
        <f t="shared" si="60"/>
        <v>0</v>
      </c>
      <c r="O264" s="220"/>
      <c r="P264" s="220"/>
      <c r="Q264" s="220"/>
      <c r="R264" s="31"/>
      <c r="T264" s="153" t="s">
        <v>18</v>
      </c>
      <c r="U264" s="38" t="s">
        <v>40</v>
      </c>
      <c r="V264" s="154">
        <v>0</v>
      </c>
      <c r="W264" s="154">
        <f t="shared" si="61"/>
        <v>0</v>
      </c>
      <c r="X264" s="154">
        <v>7.4999999999999997E-3</v>
      </c>
      <c r="Y264" s="154">
        <f t="shared" si="62"/>
        <v>7.425749999999999E-2</v>
      </c>
      <c r="Z264" s="154">
        <v>0</v>
      </c>
      <c r="AA264" s="155">
        <f t="shared" si="63"/>
        <v>0</v>
      </c>
      <c r="AR264" s="15" t="s">
        <v>316</v>
      </c>
      <c r="AT264" s="15" t="s">
        <v>163</v>
      </c>
      <c r="AU264" s="15" t="s">
        <v>80</v>
      </c>
      <c r="AY264" s="15" t="s">
        <v>140</v>
      </c>
      <c r="BE264" s="156">
        <f t="shared" si="64"/>
        <v>0</v>
      </c>
      <c r="BF264" s="156">
        <f t="shared" si="65"/>
        <v>0</v>
      </c>
      <c r="BG264" s="156">
        <f t="shared" si="66"/>
        <v>0</v>
      </c>
      <c r="BH264" s="156">
        <f t="shared" si="67"/>
        <v>0</v>
      </c>
      <c r="BI264" s="156">
        <f t="shared" si="68"/>
        <v>0</v>
      </c>
      <c r="BJ264" s="15" t="s">
        <v>82</v>
      </c>
      <c r="BK264" s="156">
        <f t="shared" si="69"/>
        <v>0</v>
      </c>
      <c r="BL264" s="15" t="s">
        <v>485</v>
      </c>
      <c r="BM264" s="15" t="s">
        <v>625</v>
      </c>
    </row>
    <row r="265" spans="2:65" s="1" customFormat="1" ht="22.5" customHeight="1" x14ac:dyDescent="0.3">
      <c r="B265" s="29"/>
      <c r="C265" s="149" t="s">
        <v>626</v>
      </c>
      <c r="D265" s="149" t="s">
        <v>141</v>
      </c>
      <c r="E265" s="150" t="s">
        <v>627</v>
      </c>
      <c r="F265" s="219" t="s">
        <v>628</v>
      </c>
      <c r="G265" s="220"/>
      <c r="H265" s="220"/>
      <c r="I265" s="220"/>
      <c r="J265" s="151" t="s">
        <v>160</v>
      </c>
      <c r="K265" s="152">
        <v>70</v>
      </c>
      <c r="L265" s="221">
        <v>0</v>
      </c>
      <c r="M265" s="220"/>
      <c r="N265" s="221">
        <f t="shared" si="60"/>
        <v>0</v>
      </c>
      <c r="O265" s="220"/>
      <c r="P265" s="220"/>
      <c r="Q265" s="220"/>
      <c r="R265" s="31"/>
      <c r="T265" s="153" t="s">
        <v>18</v>
      </c>
      <c r="U265" s="38" t="s">
        <v>40</v>
      </c>
      <c r="V265" s="154">
        <v>0.115</v>
      </c>
      <c r="W265" s="154">
        <f t="shared" si="61"/>
        <v>8.0500000000000007</v>
      </c>
      <c r="X265" s="154">
        <v>2.0000000000000002E-5</v>
      </c>
      <c r="Y265" s="154">
        <f t="shared" si="62"/>
        <v>1.4000000000000002E-3</v>
      </c>
      <c r="Z265" s="154">
        <v>0</v>
      </c>
      <c r="AA265" s="155">
        <f t="shared" si="63"/>
        <v>0</v>
      </c>
      <c r="AR265" s="15" t="s">
        <v>485</v>
      </c>
      <c r="AT265" s="15" t="s">
        <v>141</v>
      </c>
      <c r="AU265" s="15" t="s">
        <v>80</v>
      </c>
      <c r="AY265" s="15" t="s">
        <v>140</v>
      </c>
      <c r="BE265" s="156">
        <f t="shared" si="64"/>
        <v>0</v>
      </c>
      <c r="BF265" s="156">
        <f t="shared" si="65"/>
        <v>0</v>
      </c>
      <c r="BG265" s="156">
        <f t="shared" si="66"/>
        <v>0</v>
      </c>
      <c r="BH265" s="156">
        <f t="shared" si="67"/>
        <v>0</v>
      </c>
      <c r="BI265" s="156">
        <f t="shared" si="68"/>
        <v>0</v>
      </c>
      <c r="BJ265" s="15" t="s">
        <v>82</v>
      </c>
      <c r="BK265" s="156">
        <f t="shared" si="69"/>
        <v>0</v>
      </c>
      <c r="BL265" s="15" t="s">
        <v>485</v>
      </c>
      <c r="BM265" s="15" t="s">
        <v>629</v>
      </c>
    </row>
    <row r="266" spans="2:65" s="1" customFormat="1" ht="22.5" customHeight="1" x14ac:dyDescent="0.3">
      <c r="B266" s="29"/>
      <c r="C266" s="157" t="s">
        <v>630</v>
      </c>
      <c r="D266" s="157" t="s">
        <v>163</v>
      </c>
      <c r="E266" s="158" t="s">
        <v>631</v>
      </c>
      <c r="F266" s="222" t="s">
        <v>632</v>
      </c>
      <c r="G266" s="223"/>
      <c r="H266" s="223"/>
      <c r="I266" s="223"/>
      <c r="J266" s="159" t="s">
        <v>144</v>
      </c>
      <c r="K266" s="160">
        <v>0.26200000000000001</v>
      </c>
      <c r="L266" s="224">
        <v>0</v>
      </c>
      <c r="M266" s="223"/>
      <c r="N266" s="224">
        <f t="shared" si="60"/>
        <v>0</v>
      </c>
      <c r="O266" s="220"/>
      <c r="P266" s="220"/>
      <c r="Q266" s="220"/>
      <c r="R266" s="31"/>
      <c r="T266" s="153" t="s">
        <v>18</v>
      </c>
      <c r="U266" s="38" t="s">
        <v>40</v>
      </c>
      <c r="V266" s="154">
        <v>0</v>
      </c>
      <c r="W266" s="154">
        <f t="shared" si="61"/>
        <v>0</v>
      </c>
      <c r="X266" s="154">
        <v>0.55000000000000004</v>
      </c>
      <c r="Y266" s="154">
        <f t="shared" si="62"/>
        <v>0.14410000000000001</v>
      </c>
      <c r="Z266" s="154">
        <v>0</v>
      </c>
      <c r="AA266" s="155">
        <f t="shared" si="63"/>
        <v>0</v>
      </c>
      <c r="AR266" s="15" t="s">
        <v>316</v>
      </c>
      <c r="AT266" s="15" t="s">
        <v>163</v>
      </c>
      <c r="AU266" s="15" t="s">
        <v>80</v>
      </c>
      <c r="AY266" s="15" t="s">
        <v>140</v>
      </c>
      <c r="BE266" s="156">
        <f t="shared" si="64"/>
        <v>0</v>
      </c>
      <c r="BF266" s="156">
        <f t="shared" si="65"/>
        <v>0</v>
      </c>
      <c r="BG266" s="156">
        <f t="shared" si="66"/>
        <v>0</v>
      </c>
      <c r="BH266" s="156">
        <f t="shared" si="67"/>
        <v>0</v>
      </c>
      <c r="BI266" s="156">
        <f t="shared" si="68"/>
        <v>0</v>
      </c>
      <c r="BJ266" s="15" t="s">
        <v>82</v>
      </c>
      <c r="BK266" s="156">
        <f t="shared" si="69"/>
        <v>0</v>
      </c>
      <c r="BL266" s="15" t="s">
        <v>485</v>
      </c>
      <c r="BM266" s="15" t="s">
        <v>633</v>
      </c>
    </row>
    <row r="267" spans="2:65" s="1" customFormat="1" ht="31.5" customHeight="1" x14ac:dyDescent="0.3">
      <c r="B267" s="29"/>
      <c r="C267" s="149" t="s">
        <v>634</v>
      </c>
      <c r="D267" s="149" t="s">
        <v>141</v>
      </c>
      <c r="E267" s="150" t="s">
        <v>635</v>
      </c>
      <c r="F267" s="219" t="s">
        <v>636</v>
      </c>
      <c r="G267" s="220"/>
      <c r="H267" s="220"/>
      <c r="I267" s="220"/>
      <c r="J267" s="151" t="s">
        <v>149</v>
      </c>
      <c r="K267" s="152">
        <v>30</v>
      </c>
      <c r="L267" s="221">
        <v>0</v>
      </c>
      <c r="M267" s="220"/>
      <c r="N267" s="221">
        <f t="shared" si="60"/>
        <v>0</v>
      </c>
      <c r="O267" s="220"/>
      <c r="P267" s="220"/>
      <c r="Q267" s="220"/>
      <c r="R267" s="31"/>
      <c r="T267" s="153" t="s">
        <v>18</v>
      </c>
      <c r="U267" s="38" t="s">
        <v>40</v>
      </c>
      <c r="V267" s="154">
        <v>0</v>
      </c>
      <c r="W267" s="154">
        <f t="shared" si="61"/>
        <v>0</v>
      </c>
      <c r="X267" s="154">
        <v>2.0000000000000001E-4</v>
      </c>
      <c r="Y267" s="154">
        <f t="shared" si="62"/>
        <v>6.0000000000000001E-3</v>
      </c>
      <c r="Z267" s="154">
        <v>0</v>
      </c>
      <c r="AA267" s="155">
        <f t="shared" si="63"/>
        <v>0</v>
      </c>
      <c r="AR267" s="15" t="s">
        <v>485</v>
      </c>
      <c r="AT267" s="15" t="s">
        <v>141</v>
      </c>
      <c r="AU267" s="15" t="s">
        <v>80</v>
      </c>
      <c r="AY267" s="15" t="s">
        <v>140</v>
      </c>
      <c r="BE267" s="156">
        <f t="shared" si="64"/>
        <v>0</v>
      </c>
      <c r="BF267" s="156">
        <f t="shared" si="65"/>
        <v>0</v>
      </c>
      <c r="BG267" s="156">
        <f t="shared" si="66"/>
        <v>0</v>
      </c>
      <c r="BH267" s="156">
        <f t="shared" si="67"/>
        <v>0</v>
      </c>
      <c r="BI267" s="156">
        <f t="shared" si="68"/>
        <v>0</v>
      </c>
      <c r="BJ267" s="15" t="s">
        <v>82</v>
      </c>
      <c r="BK267" s="156">
        <f t="shared" si="69"/>
        <v>0</v>
      </c>
      <c r="BL267" s="15" t="s">
        <v>485</v>
      </c>
      <c r="BM267" s="15" t="s">
        <v>637</v>
      </c>
    </row>
    <row r="268" spans="2:65" s="1" customFormat="1" ht="57" customHeight="1" x14ac:dyDescent="0.3">
      <c r="B268" s="29"/>
      <c r="C268" s="149" t="s">
        <v>638</v>
      </c>
      <c r="D268" s="149" t="s">
        <v>141</v>
      </c>
      <c r="E268" s="150" t="s">
        <v>639</v>
      </c>
      <c r="F268" s="219" t="s">
        <v>640</v>
      </c>
      <c r="G268" s="220"/>
      <c r="H268" s="220"/>
      <c r="I268" s="220"/>
      <c r="J268" s="151" t="s">
        <v>149</v>
      </c>
      <c r="K268" s="152">
        <v>55.6</v>
      </c>
      <c r="L268" s="221">
        <v>0</v>
      </c>
      <c r="M268" s="220"/>
      <c r="N268" s="221">
        <f t="shared" si="60"/>
        <v>0</v>
      </c>
      <c r="O268" s="220"/>
      <c r="P268" s="220"/>
      <c r="Q268" s="220"/>
      <c r="R268" s="31"/>
      <c r="T268" s="153" t="s">
        <v>18</v>
      </c>
      <c r="U268" s="38" t="s">
        <v>40</v>
      </c>
      <c r="V268" s="154">
        <v>0</v>
      </c>
      <c r="W268" s="154">
        <f t="shared" si="61"/>
        <v>0</v>
      </c>
      <c r="X268" s="154">
        <v>1.3899999999999999E-2</v>
      </c>
      <c r="Y268" s="154">
        <f t="shared" si="62"/>
        <v>0.77283999999999997</v>
      </c>
      <c r="Z268" s="154">
        <v>0</v>
      </c>
      <c r="AA268" s="155">
        <f t="shared" si="63"/>
        <v>0</v>
      </c>
      <c r="AR268" s="15" t="s">
        <v>485</v>
      </c>
      <c r="AT268" s="15" t="s">
        <v>141</v>
      </c>
      <c r="AU268" s="15" t="s">
        <v>80</v>
      </c>
      <c r="AY268" s="15" t="s">
        <v>140</v>
      </c>
      <c r="BE268" s="156">
        <f t="shared" si="64"/>
        <v>0</v>
      </c>
      <c r="BF268" s="156">
        <f t="shared" si="65"/>
        <v>0</v>
      </c>
      <c r="BG268" s="156">
        <f t="shared" si="66"/>
        <v>0</v>
      </c>
      <c r="BH268" s="156">
        <f t="shared" si="67"/>
        <v>0</v>
      </c>
      <c r="BI268" s="156">
        <f t="shared" si="68"/>
        <v>0</v>
      </c>
      <c r="BJ268" s="15" t="s">
        <v>82</v>
      </c>
      <c r="BK268" s="156">
        <f t="shared" si="69"/>
        <v>0</v>
      </c>
      <c r="BL268" s="15" t="s">
        <v>485</v>
      </c>
      <c r="BM268" s="15" t="s">
        <v>641</v>
      </c>
    </row>
    <row r="269" spans="2:65" s="1" customFormat="1" ht="57" customHeight="1" x14ac:dyDescent="0.3">
      <c r="B269" s="29"/>
      <c r="C269" s="149" t="s">
        <v>642</v>
      </c>
      <c r="D269" s="149" t="s">
        <v>141</v>
      </c>
      <c r="E269" s="150" t="s">
        <v>643</v>
      </c>
      <c r="F269" s="219" t="s">
        <v>644</v>
      </c>
      <c r="G269" s="220"/>
      <c r="H269" s="220"/>
      <c r="I269" s="220"/>
      <c r="J269" s="151" t="s">
        <v>179</v>
      </c>
      <c r="K269" s="152">
        <v>1.7110000000000001</v>
      </c>
      <c r="L269" s="221">
        <v>0</v>
      </c>
      <c r="M269" s="220"/>
      <c r="N269" s="221">
        <f t="shared" si="60"/>
        <v>0</v>
      </c>
      <c r="O269" s="220"/>
      <c r="P269" s="220"/>
      <c r="Q269" s="220"/>
      <c r="R269" s="31"/>
      <c r="T269" s="153" t="s">
        <v>18</v>
      </c>
      <c r="U269" s="38" t="s">
        <v>40</v>
      </c>
      <c r="V269" s="154">
        <v>0</v>
      </c>
      <c r="W269" s="154">
        <f t="shared" si="61"/>
        <v>0</v>
      </c>
      <c r="X269" s="154">
        <v>0</v>
      </c>
      <c r="Y269" s="154">
        <f t="shared" si="62"/>
        <v>0</v>
      </c>
      <c r="Z269" s="154">
        <v>0</v>
      </c>
      <c r="AA269" s="155">
        <f t="shared" si="63"/>
        <v>0</v>
      </c>
      <c r="AR269" s="15" t="s">
        <v>485</v>
      </c>
      <c r="AT269" s="15" t="s">
        <v>141</v>
      </c>
      <c r="AU269" s="15" t="s">
        <v>80</v>
      </c>
      <c r="AY269" s="15" t="s">
        <v>140</v>
      </c>
      <c r="BE269" s="156">
        <f t="shared" si="64"/>
        <v>0</v>
      </c>
      <c r="BF269" s="156">
        <f t="shared" si="65"/>
        <v>0</v>
      </c>
      <c r="BG269" s="156">
        <f t="shared" si="66"/>
        <v>0</v>
      </c>
      <c r="BH269" s="156">
        <f t="shared" si="67"/>
        <v>0</v>
      </c>
      <c r="BI269" s="156">
        <f t="shared" si="68"/>
        <v>0</v>
      </c>
      <c r="BJ269" s="15" t="s">
        <v>82</v>
      </c>
      <c r="BK269" s="156">
        <f t="shared" si="69"/>
        <v>0</v>
      </c>
      <c r="BL269" s="15" t="s">
        <v>485</v>
      </c>
      <c r="BM269" s="15" t="s">
        <v>645</v>
      </c>
    </row>
    <row r="270" spans="2:65" s="10" customFormat="1" ht="29.85" customHeight="1" x14ac:dyDescent="0.3">
      <c r="B270" s="138"/>
      <c r="C270" s="139"/>
      <c r="D270" s="148" t="s">
        <v>118</v>
      </c>
      <c r="E270" s="148"/>
      <c r="F270" s="148"/>
      <c r="G270" s="148"/>
      <c r="H270" s="148"/>
      <c r="I270" s="148"/>
      <c r="J270" s="148"/>
      <c r="K270" s="148"/>
      <c r="L270" s="148"/>
      <c r="M270" s="148"/>
      <c r="N270" s="230">
        <f>BK270</f>
        <v>0</v>
      </c>
      <c r="O270" s="231"/>
      <c r="P270" s="231"/>
      <c r="Q270" s="231"/>
      <c r="R270" s="141"/>
      <c r="T270" s="142"/>
      <c r="U270" s="139"/>
      <c r="V270" s="139"/>
      <c r="W270" s="143">
        <f>SUM(W271:W275)</f>
        <v>78.035374999999988</v>
      </c>
      <c r="X270" s="139"/>
      <c r="Y270" s="143">
        <f>SUM(Y271:Y275)</f>
        <v>1.3960141800000001</v>
      </c>
      <c r="Z270" s="139"/>
      <c r="AA270" s="144">
        <f>SUM(AA271:AA275)</f>
        <v>0</v>
      </c>
      <c r="AR270" s="145" t="s">
        <v>80</v>
      </c>
      <c r="AT270" s="146" t="s">
        <v>74</v>
      </c>
      <c r="AU270" s="146" t="s">
        <v>82</v>
      </c>
      <c r="AY270" s="145" t="s">
        <v>140</v>
      </c>
      <c r="BK270" s="147">
        <f>SUM(BK271:BK275)</f>
        <v>0</v>
      </c>
    </row>
    <row r="271" spans="2:65" s="1" customFormat="1" ht="31.5" customHeight="1" x14ac:dyDescent="0.3">
      <c r="B271" s="29"/>
      <c r="C271" s="149" t="s">
        <v>646</v>
      </c>
      <c r="D271" s="149" t="s">
        <v>141</v>
      </c>
      <c r="E271" s="150" t="s">
        <v>647</v>
      </c>
      <c r="F271" s="219" t="s">
        <v>648</v>
      </c>
      <c r="G271" s="220"/>
      <c r="H271" s="220"/>
      <c r="I271" s="220"/>
      <c r="J271" s="151" t="s">
        <v>149</v>
      </c>
      <c r="K271" s="152">
        <v>12</v>
      </c>
      <c r="L271" s="221">
        <v>0</v>
      </c>
      <c r="M271" s="220"/>
      <c r="N271" s="221">
        <f>ROUND(L271*K271,2)</f>
        <v>0</v>
      </c>
      <c r="O271" s="220"/>
      <c r="P271" s="220"/>
      <c r="Q271" s="220"/>
      <c r="R271" s="31"/>
      <c r="T271" s="153" t="s">
        <v>18</v>
      </c>
      <c r="U271" s="38" t="s">
        <v>40</v>
      </c>
      <c r="V271" s="154">
        <v>0.80900000000000005</v>
      </c>
      <c r="W271" s="154">
        <f>V271*K271</f>
        <v>9.7080000000000002</v>
      </c>
      <c r="X271" s="154">
        <v>1.644E-2</v>
      </c>
      <c r="Y271" s="154">
        <f>X271*K271</f>
        <v>0.19728000000000001</v>
      </c>
      <c r="Z271" s="154">
        <v>0</v>
      </c>
      <c r="AA271" s="155">
        <f>Z271*K271</f>
        <v>0</v>
      </c>
      <c r="AR271" s="15" t="s">
        <v>485</v>
      </c>
      <c r="AT271" s="15" t="s">
        <v>141</v>
      </c>
      <c r="AU271" s="15" t="s">
        <v>80</v>
      </c>
      <c r="AY271" s="15" t="s">
        <v>140</v>
      </c>
      <c r="BE271" s="156">
        <f>IF(U271="základní",N271,0)</f>
        <v>0</v>
      </c>
      <c r="BF271" s="156">
        <f>IF(U271="snížená",N271,0)</f>
        <v>0</v>
      </c>
      <c r="BG271" s="156">
        <f>IF(U271="zákl. přenesená",N271,0)</f>
        <v>0</v>
      </c>
      <c r="BH271" s="156">
        <f>IF(U271="sníž. přenesená",N271,0)</f>
        <v>0</v>
      </c>
      <c r="BI271" s="156">
        <f>IF(U271="nulová",N271,0)</f>
        <v>0</v>
      </c>
      <c r="BJ271" s="15" t="s">
        <v>82</v>
      </c>
      <c r="BK271" s="156">
        <f>ROUND(L271*K271,2)</f>
        <v>0</v>
      </c>
      <c r="BL271" s="15" t="s">
        <v>485</v>
      </c>
      <c r="BM271" s="15" t="s">
        <v>649</v>
      </c>
    </row>
    <row r="272" spans="2:65" s="1" customFormat="1" ht="31.5" customHeight="1" x14ac:dyDescent="0.3">
      <c r="B272" s="29"/>
      <c r="C272" s="149" t="s">
        <v>650</v>
      </c>
      <c r="D272" s="149" t="s">
        <v>141</v>
      </c>
      <c r="E272" s="150" t="s">
        <v>651</v>
      </c>
      <c r="F272" s="219" t="s">
        <v>652</v>
      </c>
      <c r="G272" s="220"/>
      <c r="H272" s="220"/>
      <c r="I272" s="220"/>
      <c r="J272" s="151" t="s">
        <v>149</v>
      </c>
      <c r="K272" s="152">
        <v>25.870999999999999</v>
      </c>
      <c r="L272" s="221">
        <v>0</v>
      </c>
      <c r="M272" s="220"/>
      <c r="N272" s="221">
        <f>ROUND(L272*K272,2)</f>
        <v>0</v>
      </c>
      <c r="O272" s="220"/>
      <c r="P272" s="220"/>
      <c r="Q272" s="220"/>
      <c r="R272" s="31"/>
      <c r="T272" s="153" t="s">
        <v>18</v>
      </c>
      <c r="U272" s="38" t="s">
        <v>40</v>
      </c>
      <c r="V272" s="154">
        <v>1.101</v>
      </c>
      <c r="W272" s="154">
        <f>V272*K272</f>
        <v>28.483970999999997</v>
      </c>
      <c r="X272" s="154">
        <v>1.7319999999999999E-2</v>
      </c>
      <c r="Y272" s="154">
        <f>X272*K272</f>
        <v>0.44808571999999997</v>
      </c>
      <c r="Z272" s="154">
        <v>0</v>
      </c>
      <c r="AA272" s="155">
        <f>Z272*K272</f>
        <v>0</v>
      </c>
      <c r="AR272" s="15" t="s">
        <v>485</v>
      </c>
      <c r="AT272" s="15" t="s">
        <v>141</v>
      </c>
      <c r="AU272" s="15" t="s">
        <v>80</v>
      </c>
      <c r="AY272" s="15" t="s">
        <v>140</v>
      </c>
      <c r="BE272" s="156">
        <f>IF(U272="základní",N272,0)</f>
        <v>0</v>
      </c>
      <c r="BF272" s="156">
        <f>IF(U272="snížená",N272,0)</f>
        <v>0</v>
      </c>
      <c r="BG272" s="156">
        <f>IF(U272="zákl. přenesená",N272,0)</f>
        <v>0</v>
      </c>
      <c r="BH272" s="156">
        <f>IF(U272="sníž. přenesená",N272,0)</f>
        <v>0</v>
      </c>
      <c r="BI272" s="156">
        <f>IF(U272="nulová",N272,0)</f>
        <v>0</v>
      </c>
      <c r="BJ272" s="15" t="s">
        <v>82</v>
      </c>
      <c r="BK272" s="156">
        <f>ROUND(L272*K272,2)</f>
        <v>0</v>
      </c>
      <c r="BL272" s="15" t="s">
        <v>485</v>
      </c>
      <c r="BM272" s="15" t="s">
        <v>653</v>
      </c>
    </row>
    <row r="273" spans="2:65" s="1" customFormat="1" ht="31.5" customHeight="1" x14ac:dyDescent="0.3">
      <c r="B273" s="29"/>
      <c r="C273" s="149" t="s">
        <v>654</v>
      </c>
      <c r="D273" s="149" t="s">
        <v>141</v>
      </c>
      <c r="E273" s="150" t="s">
        <v>655</v>
      </c>
      <c r="F273" s="219" t="s">
        <v>656</v>
      </c>
      <c r="G273" s="220"/>
      <c r="H273" s="220"/>
      <c r="I273" s="220"/>
      <c r="J273" s="151" t="s">
        <v>149</v>
      </c>
      <c r="K273" s="152">
        <v>25.341999999999999</v>
      </c>
      <c r="L273" s="221">
        <v>0</v>
      </c>
      <c r="M273" s="220"/>
      <c r="N273" s="221">
        <f>ROUND(L273*K273,2)</f>
        <v>0</v>
      </c>
      <c r="O273" s="220"/>
      <c r="P273" s="220"/>
      <c r="Q273" s="220"/>
      <c r="R273" s="31"/>
      <c r="T273" s="153" t="s">
        <v>18</v>
      </c>
      <c r="U273" s="38" t="s">
        <v>40</v>
      </c>
      <c r="V273" s="154">
        <v>1.242</v>
      </c>
      <c r="W273" s="154">
        <f>V273*K273</f>
        <v>31.474763999999997</v>
      </c>
      <c r="X273" s="154">
        <v>2.5530000000000001E-2</v>
      </c>
      <c r="Y273" s="154">
        <f>X273*K273</f>
        <v>0.64698126</v>
      </c>
      <c r="Z273" s="154">
        <v>0</v>
      </c>
      <c r="AA273" s="155">
        <f>Z273*K273</f>
        <v>0</v>
      </c>
      <c r="AR273" s="15" t="s">
        <v>485</v>
      </c>
      <c r="AT273" s="15" t="s">
        <v>141</v>
      </c>
      <c r="AU273" s="15" t="s">
        <v>80</v>
      </c>
      <c r="AY273" s="15" t="s">
        <v>140</v>
      </c>
      <c r="BE273" s="156">
        <f>IF(U273="základní",N273,0)</f>
        <v>0</v>
      </c>
      <c r="BF273" s="156">
        <f>IF(U273="snížená",N273,0)</f>
        <v>0</v>
      </c>
      <c r="BG273" s="156">
        <f>IF(U273="zákl. přenesená",N273,0)</f>
        <v>0</v>
      </c>
      <c r="BH273" s="156">
        <f>IF(U273="sníž. přenesená",N273,0)</f>
        <v>0</v>
      </c>
      <c r="BI273" s="156">
        <f>IF(U273="nulová",N273,0)</f>
        <v>0</v>
      </c>
      <c r="BJ273" s="15" t="s">
        <v>82</v>
      </c>
      <c r="BK273" s="156">
        <f>ROUND(L273*K273,2)</f>
        <v>0</v>
      </c>
      <c r="BL273" s="15" t="s">
        <v>485</v>
      </c>
      <c r="BM273" s="15" t="s">
        <v>657</v>
      </c>
    </row>
    <row r="274" spans="2:65" s="1" customFormat="1" ht="31.5" customHeight="1" x14ac:dyDescent="0.3">
      <c r="B274" s="29"/>
      <c r="C274" s="149" t="s">
        <v>658</v>
      </c>
      <c r="D274" s="149" t="s">
        <v>141</v>
      </c>
      <c r="E274" s="150" t="s">
        <v>659</v>
      </c>
      <c r="F274" s="219" t="s">
        <v>660</v>
      </c>
      <c r="G274" s="220"/>
      <c r="H274" s="220"/>
      <c r="I274" s="220"/>
      <c r="J274" s="151" t="s">
        <v>160</v>
      </c>
      <c r="K274" s="152">
        <v>8.9600000000000009</v>
      </c>
      <c r="L274" s="221">
        <v>0</v>
      </c>
      <c r="M274" s="220"/>
      <c r="N274" s="221">
        <f>ROUND(L274*K274,2)</f>
        <v>0</v>
      </c>
      <c r="O274" s="220"/>
      <c r="P274" s="220"/>
      <c r="Q274" s="220"/>
      <c r="R274" s="31"/>
      <c r="T274" s="153" t="s">
        <v>18</v>
      </c>
      <c r="U274" s="38" t="s">
        <v>40</v>
      </c>
      <c r="V274" s="154">
        <v>0.93400000000000005</v>
      </c>
      <c r="W274" s="154">
        <f>V274*K274</f>
        <v>8.368640000000001</v>
      </c>
      <c r="X274" s="154">
        <v>1.157E-2</v>
      </c>
      <c r="Y274" s="154">
        <f>X274*K274</f>
        <v>0.10366720000000001</v>
      </c>
      <c r="Z274" s="154">
        <v>0</v>
      </c>
      <c r="AA274" s="155">
        <f>Z274*K274</f>
        <v>0</v>
      </c>
      <c r="AR274" s="15" t="s">
        <v>485</v>
      </c>
      <c r="AT274" s="15" t="s">
        <v>141</v>
      </c>
      <c r="AU274" s="15" t="s">
        <v>80</v>
      </c>
      <c r="AY274" s="15" t="s">
        <v>140</v>
      </c>
      <c r="BE274" s="156">
        <f>IF(U274="základní",N274,0)</f>
        <v>0</v>
      </c>
      <c r="BF274" s="156">
        <f>IF(U274="snížená",N274,0)</f>
        <v>0</v>
      </c>
      <c r="BG274" s="156">
        <f>IF(U274="zákl. přenesená",N274,0)</f>
        <v>0</v>
      </c>
      <c r="BH274" s="156">
        <f>IF(U274="sníž. přenesená",N274,0)</f>
        <v>0</v>
      </c>
      <c r="BI274" s="156">
        <f>IF(U274="nulová",N274,0)</f>
        <v>0</v>
      </c>
      <c r="BJ274" s="15" t="s">
        <v>82</v>
      </c>
      <c r="BK274" s="156">
        <f>ROUND(L274*K274,2)</f>
        <v>0</v>
      </c>
      <c r="BL274" s="15" t="s">
        <v>485</v>
      </c>
      <c r="BM274" s="15" t="s">
        <v>661</v>
      </c>
    </row>
    <row r="275" spans="2:65" s="1" customFormat="1" ht="82.5" customHeight="1" x14ac:dyDescent="0.3">
      <c r="B275" s="29"/>
      <c r="C275" s="149" t="s">
        <v>662</v>
      </c>
      <c r="D275" s="149" t="s">
        <v>141</v>
      </c>
      <c r="E275" s="150" t="s">
        <v>663</v>
      </c>
      <c r="F275" s="219" t="s">
        <v>664</v>
      </c>
      <c r="G275" s="220"/>
      <c r="H275" s="220"/>
      <c r="I275" s="220"/>
      <c r="J275" s="151" t="s">
        <v>179</v>
      </c>
      <c r="K275" s="152">
        <v>1.3959999999999999</v>
      </c>
      <c r="L275" s="221">
        <v>0</v>
      </c>
      <c r="M275" s="220"/>
      <c r="N275" s="221">
        <f>ROUND(L275*K275,2)</f>
        <v>0</v>
      </c>
      <c r="O275" s="220"/>
      <c r="P275" s="220"/>
      <c r="Q275" s="220"/>
      <c r="R275" s="31"/>
      <c r="T275" s="153" t="s">
        <v>18</v>
      </c>
      <c r="U275" s="38" t="s">
        <v>40</v>
      </c>
      <c r="V275" s="154">
        <v>0</v>
      </c>
      <c r="W275" s="154">
        <f>V275*K275</f>
        <v>0</v>
      </c>
      <c r="X275" s="154">
        <v>0</v>
      </c>
      <c r="Y275" s="154">
        <f>X275*K275</f>
        <v>0</v>
      </c>
      <c r="Z275" s="154">
        <v>0</v>
      </c>
      <c r="AA275" s="155">
        <f>Z275*K275</f>
        <v>0</v>
      </c>
      <c r="AR275" s="15" t="s">
        <v>485</v>
      </c>
      <c r="AT275" s="15" t="s">
        <v>141</v>
      </c>
      <c r="AU275" s="15" t="s">
        <v>80</v>
      </c>
      <c r="AY275" s="15" t="s">
        <v>140</v>
      </c>
      <c r="BE275" s="156">
        <f>IF(U275="základní",N275,0)</f>
        <v>0</v>
      </c>
      <c r="BF275" s="156">
        <f>IF(U275="snížená",N275,0)</f>
        <v>0</v>
      </c>
      <c r="BG275" s="156">
        <f>IF(U275="zákl. přenesená",N275,0)</f>
        <v>0</v>
      </c>
      <c r="BH275" s="156">
        <f>IF(U275="sníž. přenesená",N275,0)</f>
        <v>0</v>
      </c>
      <c r="BI275" s="156">
        <f>IF(U275="nulová",N275,0)</f>
        <v>0</v>
      </c>
      <c r="BJ275" s="15" t="s">
        <v>82</v>
      </c>
      <c r="BK275" s="156">
        <f>ROUND(L275*K275,2)</f>
        <v>0</v>
      </c>
      <c r="BL275" s="15" t="s">
        <v>485</v>
      </c>
      <c r="BM275" s="15" t="s">
        <v>665</v>
      </c>
    </row>
    <row r="276" spans="2:65" s="10" customFormat="1" ht="29.85" customHeight="1" x14ac:dyDescent="0.3">
      <c r="B276" s="138"/>
      <c r="C276" s="139"/>
      <c r="D276" s="148" t="s">
        <v>119</v>
      </c>
      <c r="E276" s="148"/>
      <c r="F276" s="148"/>
      <c r="G276" s="148"/>
      <c r="H276" s="148"/>
      <c r="I276" s="148"/>
      <c r="J276" s="148"/>
      <c r="K276" s="148"/>
      <c r="L276" s="148"/>
      <c r="M276" s="148"/>
      <c r="N276" s="230">
        <f>BK276</f>
        <v>0</v>
      </c>
      <c r="O276" s="231"/>
      <c r="P276" s="231"/>
      <c r="Q276" s="231"/>
      <c r="R276" s="141"/>
      <c r="T276" s="142"/>
      <c r="U276" s="139"/>
      <c r="V276" s="139"/>
      <c r="W276" s="143">
        <f>SUM(W277:W285)</f>
        <v>35.238608000000006</v>
      </c>
      <c r="X276" s="139"/>
      <c r="Y276" s="143">
        <f>SUM(Y277:Y285)</f>
        <v>6.4159999999999995E-2</v>
      </c>
      <c r="Z276" s="139"/>
      <c r="AA276" s="144">
        <f>SUM(AA277:AA285)</f>
        <v>0</v>
      </c>
      <c r="AR276" s="145" t="s">
        <v>80</v>
      </c>
      <c r="AT276" s="146" t="s">
        <v>74</v>
      </c>
      <c r="AU276" s="146" t="s">
        <v>82</v>
      </c>
      <c r="AY276" s="145" t="s">
        <v>140</v>
      </c>
      <c r="BK276" s="147">
        <f>SUM(BK277:BK285)</f>
        <v>0</v>
      </c>
    </row>
    <row r="277" spans="2:65" s="1" customFormat="1" ht="22.5" customHeight="1" x14ac:dyDescent="0.3">
      <c r="B277" s="29"/>
      <c r="C277" s="149" t="s">
        <v>666</v>
      </c>
      <c r="D277" s="149" t="s">
        <v>141</v>
      </c>
      <c r="E277" s="150" t="s">
        <v>667</v>
      </c>
      <c r="F277" s="219" t="s">
        <v>668</v>
      </c>
      <c r="G277" s="220"/>
      <c r="H277" s="220"/>
      <c r="I277" s="220"/>
      <c r="J277" s="151" t="s">
        <v>160</v>
      </c>
      <c r="K277" s="152">
        <v>3</v>
      </c>
      <c r="L277" s="221">
        <v>0</v>
      </c>
      <c r="M277" s="220"/>
      <c r="N277" s="221">
        <f t="shared" ref="N277:N285" si="70">ROUND(L277*K277,2)</f>
        <v>0</v>
      </c>
      <c r="O277" s="220"/>
      <c r="P277" s="220"/>
      <c r="Q277" s="220"/>
      <c r="R277" s="31"/>
      <c r="T277" s="153" t="s">
        <v>18</v>
      </c>
      <c r="U277" s="38" t="s">
        <v>40</v>
      </c>
      <c r="V277" s="154">
        <v>0.12</v>
      </c>
      <c r="W277" s="154">
        <f t="shared" ref="W277:W285" si="71">V277*K277</f>
        <v>0.36</v>
      </c>
      <c r="X277" s="154">
        <v>7.7999999999999999E-4</v>
      </c>
      <c r="Y277" s="154">
        <f t="shared" ref="Y277:Y285" si="72">X277*K277</f>
        <v>2.3400000000000001E-3</v>
      </c>
      <c r="Z277" s="154">
        <v>0</v>
      </c>
      <c r="AA277" s="155">
        <f t="shared" ref="AA277:AA285" si="73">Z277*K277</f>
        <v>0</v>
      </c>
      <c r="AR277" s="15" t="s">
        <v>485</v>
      </c>
      <c r="AT277" s="15" t="s">
        <v>141</v>
      </c>
      <c r="AU277" s="15" t="s">
        <v>80</v>
      </c>
      <c r="AY277" s="15" t="s">
        <v>140</v>
      </c>
      <c r="BE277" s="156">
        <f t="shared" ref="BE277:BE285" si="74">IF(U277="základní",N277,0)</f>
        <v>0</v>
      </c>
      <c r="BF277" s="156">
        <f t="shared" ref="BF277:BF285" si="75">IF(U277="snížená",N277,0)</f>
        <v>0</v>
      </c>
      <c r="BG277" s="156">
        <f t="shared" ref="BG277:BG285" si="76">IF(U277="zákl. přenesená",N277,0)</f>
        <v>0</v>
      </c>
      <c r="BH277" s="156">
        <f t="shared" ref="BH277:BH285" si="77">IF(U277="sníž. přenesená",N277,0)</f>
        <v>0</v>
      </c>
      <c r="BI277" s="156">
        <f t="shared" ref="BI277:BI285" si="78">IF(U277="nulová",N277,0)</f>
        <v>0</v>
      </c>
      <c r="BJ277" s="15" t="s">
        <v>82</v>
      </c>
      <c r="BK277" s="156">
        <f t="shared" ref="BK277:BK285" si="79">ROUND(L277*K277,2)</f>
        <v>0</v>
      </c>
      <c r="BL277" s="15" t="s">
        <v>485</v>
      </c>
      <c r="BM277" s="15" t="s">
        <v>669</v>
      </c>
    </row>
    <row r="278" spans="2:65" s="1" customFormat="1" ht="31.5" customHeight="1" x14ac:dyDescent="0.3">
      <c r="B278" s="29"/>
      <c r="C278" s="149" t="s">
        <v>670</v>
      </c>
      <c r="D278" s="149" t="s">
        <v>141</v>
      </c>
      <c r="E278" s="150" t="s">
        <v>671</v>
      </c>
      <c r="F278" s="219" t="s">
        <v>672</v>
      </c>
      <c r="G278" s="220"/>
      <c r="H278" s="220"/>
      <c r="I278" s="220"/>
      <c r="J278" s="151" t="s">
        <v>160</v>
      </c>
      <c r="K278" s="152">
        <v>3.5</v>
      </c>
      <c r="L278" s="221">
        <v>0</v>
      </c>
      <c r="M278" s="220"/>
      <c r="N278" s="221">
        <f t="shared" si="70"/>
        <v>0</v>
      </c>
      <c r="O278" s="220"/>
      <c r="P278" s="220"/>
      <c r="Q278" s="220"/>
      <c r="R278" s="31"/>
      <c r="T278" s="153" t="s">
        <v>18</v>
      </c>
      <c r="U278" s="38" t="s">
        <v>40</v>
      </c>
      <c r="V278" s="154">
        <v>0.27500000000000002</v>
      </c>
      <c r="W278" s="154">
        <f t="shared" si="71"/>
        <v>0.96250000000000013</v>
      </c>
      <c r="X278" s="154">
        <v>2.9E-4</v>
      </c>
      <c r="Y278" s="154">
        <f t="shared" si="72"/>
        <v>1.0150000000000001E-3</v>
      </c>
      <c r="Z278" s="154">
        <v>0</v>
      </c>
      <c r="AA278" s="155">
        <f t="shared" si="73"/>
        <v>0</v>
      </c>
      <c r="AR278" s="15" t="s">
        <v>485</v>
      </c>
      <c r="AT278" s="15" t="s">
        <v>141</v>
      </c>
      <c r="AU278" s="15" t="s">
        <v>80</v>
      </c>
      <c r="AY278" s="15" t="s">
        <v>140</v>
      </c>
      <c r="BE278" s="156">
        <f t="shared" si="74"/>
        <v>0</v>
      </c>
      <c r="BF278" s="156">
        <f t="shared" si="75"/>
        <v>0</v>
      </c>
      <c r="BG278" s="156">
        <f t="shared" si="76"/>
        <v>0</v>
      </c>
      <c r="BH278" s="156">
        <f t="shared" si="77"/>
        <v>0</v>
      </c>
      <c r="BI278" s="156">
        <f t="shared" si="78"/>
        <v>0</v>
      </c>
      <c r="BJ278" s="15" t="s">
        <v>82</v>
      </c>
      <c r="BK278" s="156">
        <f t="shared" si="79"/>
        <v>0</v>
      </c>
      <c r="BL278" s="15" t="s">
        <v>485</v>
      </c>
      <c r="BM278" s="15" t="s">
        <v>673</v>
      </c>
    </row>
    <row r="279" spans="2:65" s="1" customFormat="1" ht="31.5" customHeight="1" x14ac:dyDescent="0.3">
      <c r="B279" s="29"/>
      <c r="C279" s="149" t="s">
        <v>674</v>
      </c>
      <c r="D279" s="149" t="s">
        <v>141</v>
      </c>
      <c r="E279" s="150" t="s">
        <v>675</v>
      </c>
      <c r="F279" s="219" t="s">
        <v>676</v>
      </c>
      <c r="G279" s="220"/>
      <c r="H279" s="220"/>
      <c r="I279" s="220"/>
      <c r="J279" s="151" t="s">
        <v>160</v>
      </c>
      <c r="K279" s="152">
        <v>3.5</v>
      </c>
      <c r="L279" s="221">
        <v>0</v>
      </c>
      <c r="M279" s="220"/>
      <c r="N279" s="221">
        <f t="shared" si="70"/>
        <v>0</v>
      </c>
      <c r="O279" s="220"/>
      <c r="P279" s="220"/>
      <c r="Q279" s="220"/>
      <c r="R279" s="31"/>
      <c r="T279" s="153" t="s">
        <v>18</v>
      </c>
      <c r="U279" s="38" t="s">
        <v>40</v>
      </c>
      <c r="V279" s="154">
        <v>0.251</v>
      </c>
      <c r="W279" s="154">
        <f t="shared" si="71"/>
        <v>0.87850000000000006</v>
      </c>
      <c r="X279" s="154">
        <v>7.6000000000000004E-4</v>
      </c>
      <c r="Y279" s="154">
        <f t="shared" si="72"/>
        <v>2.66E-3</v>
      </c>
      <c r="Z279" s="154">
        <v>0</v>
      </c>
      <c r="AA279" s="155">
        <f t="shared" si="73"/>
        <v>0</v>
      </c>
      <c r="AR279" s="15" t="s">
        <v>485</v>
      </c>
      <c r="AT279" s="15" t="s">
        <v>141</v>
      </c>
      <c r="AU279" s="15" t="s">
        <v>80</v>
      </c>
      <c r="AY279" s="15" t="s">
        <v>140</v>
      </c>
      <c r="BE279" s="156">
        <f t="shared" si="74"/>
        <v>0</v>
      </c>
      <c r="BF279" s="156">
        <f t="shared" si="75"/>
        <v>0</v>
      </c>
      <c r="BG279" s="156">
        <f t="shared" si="76"/>
        <v>0</v>
      </c>
      <c r="BH279" s="156">
        <f t="shared" si="77"/>
        <v>0</v>
      </c>
      <c r="BI279" s="156">
        <f t="shared" si="78"/>
        <v>0</v>
      </c>
      <c r="BJ279" s="15" t="s">
        <v>82</v>
      </c>
      <c r="BK279" s="156">
        <f t="shared" si="79"/>
        <v>0</v>
      </c>
      <c r="BL279" s="15" t="s">
        <v>485</v>
      </c>
      <c r="BM279" s="15" t="s">
        <v>677</v>
      </c>
    </row>
    <row r="280" spans="2:65" s="1" customFormat="1" ht="22.5" customHeight="1" x14ac:dyDescent="0.3">
      <c r="B280" s="29"/>
      <c r="C280" s="149" t="s">
        <v>678</v>
      </c>
      <c r="D280" s="149" t="s">
        <v>141</v>
      </c>
      <c r="E280" s="150" t="s">
        <v>679</v>
      </c>
      <c r="F280" s="219" t="s">
        <v>680</v>
      </c>
      <c r="G280" s="220"/>
      <c r="H280" s="220"/>
      <c r="I280" s="220"/>
      <c r="J280" s="151" t="s">
        <v>160</v>
      </c>
      <c r="K280" s="152">
        <v>11</v>
      </c>
      <c r="L280" s="221">
        <v>0</v>
      </c>
      <c r="M280" s="220"/>
      <c r="N280" s="221">
        <f t="shared" si="70"/>
        <v>0</v>
      </c>
      <c r="O280" s="220"/>
      <c r="P280" s="220"/>
      <c r="Q280" s="220"/>
      <c r="R280" s="31"/>
      <c r="T280" s="153" t="s">
        <v>18</v>
      </c>
      <c r="U280" s="38" t="s">
        <v>40</v>
      </c>
      <c r="V280" s="154">
        <v>0.502</v>
      </c>
      <c r="W280" s="154">
        <f t="shared" si="71"/>
        <v>5.5220000000000002</v>
      </c>
      <c r="X280" s="154">
        <v>7.9000000000000001E-4</v>
      </c>
      <c r="Y280" s="154">
        <f t="shared" si="72"/>
        <v>8.6899999999999998E-3</v>
      </c>
      <c r="Z280" s="154">
        <v>0</v>
      </c>
      <c r="AA280" s="155">
        <f t="shared" si="73"/>
        <v>0</v>
      </c>
      <c r="AR280" s="15" t="s">
        <v>485</v>
      </c>
      <c r="AT280" s="15" t="s">
        <v>141</v>
      </c>
      <c r="AU280" s="15" t="s">
        <v>80</v>
      </c>
      <c r="AY280" s="15" t="s">
        <v>140</v>
      </c>
      <c r="BE280" s="156">
        <f t="shared" si="74"/>
        <v>0</v>
      </c>
      <c r="BF280" s="156">
        <f t="shared" si="75"/>
        <v>0</v>
      </c>
      <c r="BG280" s="156">
        <f t="shared" si="76"/>
        <v>0</v>
      </c>
      <c r="BH280" s="156">
        <f t="shared" si="77"/>
        <v>0</v>
      </c>
      <c r="BI280" s="156">
        <f t="shared" si="78"/>
        <v>0</v>
      </c>
      <c r="BJ280" s="15" t="s">
        <v>82</v>
      </c>
      <c r="BK280" s="156">
        <f t="shared" si="79"/>
        <v>0</v>
      </c>
      <c r="BL280" s="15" t="s">
        <v>485</v>
      </c>
      <c r="BM280" s="15" t="s">
        <v>681</v>
      </c>
    </row>
    <row r="281" spans="2:65" s="1" customFormat="1" ht="44.25" customHeight="1" x14ac:dyDescent="0.3">
      <c r="B281" s="29"/>
      <c r="C281" s="149" t="s">
        <v>682</v>
      </c>
      <c r="D281" s="149" t="s">
        <v>141</v>
      </c>
      <c r="E281" s="150" t="s">
        <v>683</v>
      </c>
      <c r="F281" s="219" t="s">
        <v>684</v>
      </c>
      <c r="G281" s="220"/>
      <c r="H281" s="220"/>
      <c r="I281" s="220"/>
      <c r="J281" s="151" t="s">
        <v>160</v>
      </c>
      <c r="K281" s="152">
        <v>27</v>
      </c>
      <c r="L281" s="221">
        <v>0</v>
      </c>
      <c r="M281" s="220"/>
      <c r="N281" s="221">
        <f t="shared" si="70"/>
        <v>0</v>
      </c>
      <c r="O281" s="220"/>
      <c r="P281" s="220"/>
      <c r="Q281" s="220"/>
      <c r="R281" s="31"/>
      <c r="T281" s="153" t="s">
        <v>18</v>
      </c>
      <c r="U281" s="38" t="s">
        <v>40</v>
      </c>
      <c r="V281" s="154">
        <v>0.77500000000000002</v>
      </c>
      <c r="W281" s="154">
        <f t="shared" si="71"/>
        <v>20.925000000000001</v>
      </c>
      <c r="X281" s="154">
        <v>1.15E-3</v>
      </c>
      <c r="Y281" s="154">
        <f t="shared" si="72"/>
        <v>3.1050000000000001E-2</v>
      </c>
      <c r="Z281" s="154">
        <v>0</v>
      </c>
      <c r="AA281" s="155">
        <f t="shared" si="73"/>
        <v>0</v>
      </c>
      <c r="AR281" s="15" t="s">
        <v>485</v>
      </c>
      <c r="AT281" s="15" t="s">
        <v>141</v>
      </c>
      <c r="AU281" s="15" t="s">
        <v>80</v>
      </c>
      <c r="AY281" s="15" t="s">
        <v>140</v>
      </c>
      <c r="BE281" s="156">
        <f t="shared" si="74"/>
        <v>0</v>
      </c>
      <c r="BF281" s="156">
        <f t="shared" si="75"/>
        <v>0</v>
      </c>
      <c r="BG281" s="156">
        <f t="shared" si="76"/>
        <v>0</v>
      </c>
      <c r="BH281" s="156">
        <f t="shared" si="77"/>
        <v>0</v>
      </c>
      <c r="BI281" s="156">
        <f t="shared" si="78"/>
        <v>0</v>
      </c>
      <c r="BJ281" s="15" t="s">
        <v>82</v>
      </c>
      <c r="BK281" s="156">
        <f t="shared" si="79"/>
        <v>0</v>
      </c>
      <c r="BL281" s="15" t="s">
        <v>485</v>
      </c>
      <c r="BM281" s="15" t="s">
        <v>685</v>
      </c>
    </row>
    <row r="282" spans="2:65" s="1" customFormat="1" ht="22.5" customHeight="1" x14ac:dyDescent="0.3">
      <c r="B282" s="29"/>
      <c r="C282" s="149" t="s">
        <v>686</v>
      </c>
      <c r="D282" s="149" t="s">
        <v>141</v>
      </c>
      <c r="E282" s="150" t="s">
        <v>687</v>
      </c>
      <c r="F282" s="219" t="s">
        <v>688</v>
      </c>
      <c r="G282" s="220"/>
      <c r="H282" s="220"/>
      <c r="I282" s="220"/>
      <c r="J282" s="151" t="s">
        <v>160</v>
      </c>
      <c r="K282" s="152">
        <v>3.5</v>
      </c>
      <c r="L282" s="221">
        <v>0</v>
      </c>
      <c r="M282" s="220"/>
      <c r="N282" s="221">
        <f t="shared" si="70"/>
        <v>0</v>
      </c>
      <c r="O282" s="220"/>
      <c r="P282" s="220"/>
      <c r="Q282" s="220"/>
      <c r="R282" s="31"/>
      <c r="T282" s="153" t="s">
        <v>18</v>
      </c>
      <c r="U282" s="38" t="s">
        <v>40</v>
      </c>
      <c r="V282" s="154">
        <v>0.22800000000000001</v>
      </c>
      <c r="W282" s="154">
        <f t="shared" si="71"/>
        <v>0.79800000000000004</v>
      </c>
      <c r="X282" s="154">
        <v>8.7000000000000001E-4</v>
      </c>
      <c r="Y282" s="154">
        <f t="shared" si="72"/>
        <v>3.045E-3</v>
      </c>
      <c r="Z282" s="154">
        <v>0</v>
      </c>
      <c r="AA282" s="155">
        <f t="shared" si="73"/>
        <v>0</v>
      </c>
      <c r="AR282" s="15" t="s">
        <v>485</v>
      </c>
      <c r="AT282" s="15" t="s">
        <v>141</v>
      </c>
      <c r="AU282" s="15" t="s">
        <v>80</v>
      </c>
      <c r="AY282" s="15" t="s">
        <v>140</v>
      </c>
      <c r="BE282" s="156">
        <f t="shared" si="74"/>
        <v>0</v>
      </c>
      <c r="BF282" s="156">
        <f t="shared" si="75"/>
        <v>0</v>
      </c>
      <c r="BG282" s="156">
        <f t="shared" si="76"/>
        <v>0</v>
      </c>
      <c r="BH282" s="156">
        <f t="shared" si="77"/>
        <v>0</v>
      </c>
      <c r="BI282" s="156">
        <f t="shared" si="78"/>
        <v>0</v>
      </c>
      <c r="BJ282" s="15" t="s">
        <v>82</v>
      </c>
      <c r="BK282" s="156">
        <f t="shared" si="79"/>
        <v>0</v>
      </c>
      <c r="BL282" s="15" t="s">
        <v>485</v>
      </c>
      <c r="BM282" s="15" t="s">
        <v>689</v>
      </c>
    </row>
    <row r="283" spans="2:65" s="1" customFormat="1" ht="31.5" customHeight="1" x14ac:dyDescent="0.3">
      <c r="B283" s="29"/>
      <c r="C283" s="149" t="s">
        <v>690</v>
      </c>
      <c r="D283" s="149" t="s">
        <v>141</v>
      </c>
      <c r="E283" s="150" t="s">
        <v>691</v>
      </c>
      <c r="F283" s="219" t="s">
        <v>692</v>
      </c>
      <c r="G283" s="220"/>
      <c r="H283" s="220"/>
      <c r="I283" s="220"/>
      <c r="J283" s="151" t="s">
        <v>165</v>
      </c>
      <c r="K283" s="152">
        <v>2</v>
      </c>
      <c r="L283" s="221">
        <v>0</v>
      </c>
      <c r="M283" s="220"/>
      <c r="N283" s="221">
        <f t="shared" si="70"/>
        <v>0</v>
      </c>
      <c r="O283" s="220"/>
      <c r="P283" s="220"/>
      <c r="Q283" s="220"/>
      <c r="R283" s="31"/>
      <c r="T283" s="153" t="s">
        <v>18</v>
      </c>
      <c r="U283" s="38" t="s">
        <v>40</v>
      </c>
      <c r="V283" s="154">
        <v>0.4</v>
      </c>
      <c r="W283" s="154">
        <f t="shared" si="71"/>
        <v>0.8</v>
      </c>
      <c r="X283" s="154">
        <v>1.2E-4</v>
      </c>
      <c r="Y283" s="154">
        <f t="shared" si="72"/>
        <v>2.4000000000000001E-4</v>
      </c>
      <c r="Z283" s="154">
        <v>0</v>
      </c>
      <c r="AA283" s="155">
        <f t="shared" si="73"/>
        <v>0</v>
      </c>
      <c r="AR283" s="15" t="s">
        <v>485</v>
      </c>
      <c r="AT283" s="15" t="s">
        <v>141</v>
      </c>
      <c r="AU283" s="15" t="s">
        <v>80</v>
      </c>
      <c r="AY283" s="15" t="s">
        <v>140</v>
      </c>
      <c r="BE283" s="156">
        <f t="shared" si="74"/>
        <v>0</v>
      </c>
      <c r="BF283" s="156">
        <f t="shared" si="75"/>
        <v>0</v>
      </c>
      <c r="BG283" s="156">
        <f t="shared" si="76"/>
        <v>0</v>
      </c>
      <c r="BH283" s="156">
        <f t="shared" si="77"/>
        <v>0</v>
      </c>
      <c r="BI283" s="156">
        <f t="shared" si="78"/>
        <v>0</v>
      </c>
      <c r="BJ283" s="15" t="s">
        <v>82</v>
      </c>
      <c r="BK283" s="156">
        <f t="shared" si="79"/>
        <v>0</v>
      </c>
      <c r="BL283" s="15" t="s">
        <v>485</v>
      </c>
      <c r="BM283" s="15" t="s">
        <v>693</v>
      </c>
    </row>
    <row r="284" spans="2:65" s="1" customFormat="1" ht="31.5" customHeight="1" x14ac:dyDescent="0.3">
      <c r="B284" s="29"/>
      <c r="C284" s="149" t="s">
        <v>694</v>
      </c>
      <c r="D284" s="149" t="s">
        <v>141</v>
      </c>
      <c r="E284" s="150" t="s">
        <v>695</v>
      </c>
      <c r="F284" s="219" t="s">
        <v>696</v>
      </c>
      <c r="G284" s="220"/>
      <c r="H284" s="220"/>
      <c r="I284" s="220"/>
      <c r="J284" s="151" t="s">
        <v>160</v>
      </c>
      <c r="K284" s="152">
        <v>14</v>
      </c>
      <c r="L284" s="221">
        <v>0</v>
      </c>
      <c r="M284" s="220"/>
      <c r="N284" s="221">
        <f t="shared" si="70"/>
        <v>0</v>
      </c>
      <c r="O284" s="220"/>
      <c r="P284" s="220"/>
      <c r="Q284" s="220"/>
      <c r="R284" s="31"/>
      <c r="T284" s="153" t="s">
        <v>18</v>
      </c>
      <c r="U284" s="38" t="s">
        <v>40</v>
      </c>
      <c r="V284" s="154">
        <v>0.33400000000000002</v>
      </c>
      <c r="W284" s="154">
        <f t="shared" si="71"/>
        <v>4.6760000000000002</v>
      </c>
      <c r="X284" s="154">
        <v>1.08E-3</v>
      </c>
      <c r="Y284" s="154">
        <f t="shared" si="72"/>
        <v>1.512E-2</v>
      </c>
      <c r="Z284" s="154">
        <v>0</v>
      </c>
      <c r="AA284" s="155">
        <f t="shared" si="73"/>
        <v>0</v>
      </c>
      <c r="AR284" s="15" t="s">
        <v>485</v>
      </c>
      <c r="AT284" s="15" t="s">
        <v>141</v>
      </c>
      <c r="AU284" s="15" t="s">
        <v>80</v>
      </c>
      <c r="AY284" s="15" t="s">
        <v>140</v>
      </c>
      <c r="BE284" s="156">
        <f t="shared" si="74"/>
        <v>0</v>
      </c>
      <c r="BF284" s="156">
        <f t="shared" si="75"/>
        <v>0</v>
      </c>
      <c r="BG284" s="156">
        <f t="shared" si="76"/>
        <v>0</v>
      </c>
      <c r="BH284" s="156">
        <f t="shared" si="77"/>
        <v>0</v>
      </c>
      <c r="BI284" s="156">
        <f t="shared" si="78"/>
        <v>0</v>
      </c>
      <c r="BJ284" s="15" t="s">
        <v>82</v>
      </c>
      <c r="BK284" s="156">
        <f t="shared" si="79"/>
        <v>0</v>
      </c>
      <c r="BL284" s="15" t="s">
        <v>485</v>
      </c>
      <c r="BM284" s="15" t="s">
        <v>697</v>
      </c>
    </row>
    <row r="285" spans="2:65" s="1" customFormat="1" ht="31.5" customHeight="1" x14ac:dyDescent="0.3">
      <c r="B285" s="29"/>
      <c r="C285" s="149" t="s">
        <v>698</v>
      </c>
      <c r="D285" s="149" t="s">
        <v>141</v>
      </c>
      <c r="E285" s="150" t="s">
        <v>699</v>
      </c>
      <c r="F285" s="219" t="s">
        <v>700</v>
      </c>
      <c r="G285" s="220"/>
      <c r="H285" s="220"/>
      <c r="I285" s="220"/>
      <c r="J285" s="151" t="s">
        <v>179</v>
      </c>
      <c r="K285" s="152">
        <v>6.4000000000000001E-2</v>
      </c>
      <c r="L285" s="221">
        <v>0</v>
      </c>
      <c r="M285" s="220"/>
      <c r="N285" s="221">
        <f t="shared" si="70"/>
        <v>0</v>
      </c>
      <c r="O285" s="220"/>
      <c r="P285" s="220"/>
      <c r="Q285" s="220"/>
      <c r="R285" s="31"/>
      <c r="T285" s="153" t="s">
        <v>18</v>
      </c>
      <c r="U285" s="38" t="s">
        <v>40</v>
      </c>
      <c r="V285" s="154">
        <v>4.9470000000000001</v>
      </c>
      <c r="W285" s="154">
        <f t="shared" si="71"/>
        <v>0.316608</v>
      </c>
      <c r="X285" s="154">
        <v>0</v>
      </c>
      <c r="Y285" s="154">
        <f t="shared" si="72"/>
        <v>0</v>
      </c>
      <c r="Z285" s="154">
        <v>0</v>
      </c>
      <c r="AA285" s="155">
        <f t="shared" si="73"/>
        <v>0</v>
      </c>
      <c r="AR285" s="15" t="s">
        <v>485</v>
      </c>
      <c r="AT285" s="15" t="s">
        <v>141</v>
      </c>
      <c r="AU285" s="15" t="s">
        <v>80</v>
      </c>
      <c r="AY285" s="15" t="s">
        <v>140</v>
      </c>
      <c r="BE285" s="156">
        <f t="shared" si="74"/>
        <v>0</v>
      </c>
      <c r="BF285" s="156">
        <f t="shared" si="75"/>
        <v>0</v>
      </c>
      <c r="BG285" s="156">
        <f t="shared" si="76"/>
        <v>0</v>
      </c>
      <c r="BH285" s="156">
        <f t="shared" si="77"/>
        <v>0</v>
      </c>
      <c r="BI285" s="156">
        <f t="shared" si="78"/>
        <v>0</v>
      </c>
      <c r="BJ285" s="15" t="s">
        <v>82</v>
      </c>
      <c r="BK285" s="156">
        <f t="shared" si="79"/>
        <v>0</v>
      </c>
      <c r="BL285" s="15" t="s">
        <v>485</v>
      </c>
      <c r="BM285" s="15" t="s">
        <v>701</v>
      </c>
    </row>
    <row r="286" spans="2:65" s="10" customFormat="1" ht="29.85" customHeight="1" x14ac:dyDescent="0.3">
      <c r="B286" s="138"/>
      <c r="C286" s="139"/>
      <c r="D286" s="148" t="s">
        <v>120</v>
      </c>
      <c r="E286" s="148"/>
      <c r="F286" s="148"/>
      <c r="G286" s="148"/>
      <c r="H286" s="148"/>
      <c r="I286" s="148"/>
      <c r="J286" s="148"/>
      <c r="K286" s="148"/>
      <c r="L286" s="148"/>
      <c r="M286" s="148"/>
      <c r="N286" s="230">
        <f>BK286</f>
        <v>0</v>
      </c>
      <c r="O286" s="231"/>
      <c r="P286" s="231"/>
      <c r="Q286" s="231"/>
      <c r="R286" s="141"/>
      <c r="T286" s="142"/>
      <c r="U286" s="139"/>
      <c r="V286" s="139"/>
      <c r="W286" s="143">
        <f>SUM(W287:W299)</f>
        <v>38.543952000000004</v>
      </c>
      <c r="X286" s="139"/>
      <c r="Y286" s="143">
        <f>SUM(Y287:Y299)</f>
        <v>0.26508514999999999</v>
      </c>
      <c r="Z286" s="139"/>
      <c r="AA286" s="144">
        <f>SUM(AA287:AA299)</f>
        <v>0</v>
      </c>
      <c r="AR286" s="145" t="s">
        <v>80</v>
      </c>
      <c r="AT286" s="146" t="s">
        <v>74</v>
      </c>
      <c r="AU286" s="146" t="s">
        <v>82</v>
      </c>
      <c r="AY286" s="145" t="s">
        <v>140</v>
      </c>
      <c r="BK286" s="147">
        <f>SUM(BK287:BK299)</f>
        <v>0</v>
      </c>
    </row>
    <row r="287" spans="2:65" s="1" customFormat="1" ht="31.5" customHeight="1" x14ac:dyDescent="0.3">
      <c r="B287" s="29"/>
      <c r="C287" s="149" t="s">
        <v>702</v>
      </c>
      <c r="D287" s="149" t="s">
        <v>141</v>
      </c>
      <c r="E287" s="150" t="s">
        <v>703</v>
      </c>
      <c r="F287" s="219" t="s">
        <v>704</v>
      </c>
      <c r="G287" s="220"/>
      <c r="H287" s="220"/>
      <c r="I287" s="220"/>
      <c r="J287" s="151" t="s">
        <v>149</v>
      </c>
      <c r="K287" s="152">
        <v>51.703000000000003</v>
      </c>
      <c r="L287" s="221">
        <v>0</v>
      </c>
      <c r="M287" s="220"/>
      <c r="N287" s="221">
        <f t="shared" ref="N287:N299" si="80">ROUND(L287*K287,2)</f>
        <v>0</v>
      </c>
      <c r="O287" s="220"/>
      <c r="P287" s="220"/>
      <c r="Q287" s="220"/>
      <c r="R287" s="31"/>
      <c r="T287" s="153" t="s">
        <v>18</v>
      </c>
      <c r="U287" s="38" t="s">
        <v>40</v>
      </c>
      <c r="V287" s="154">
        <v>0.38400000000000001</v>
      </c>
      <c r="W287" s="154">
        <f t="shared" ref="W287:W299" si="81">V287*K287</f>
        <v>19.853952000000003</v>
      </c>
      <c r="X287" s="154">
        <v>5.0000000000000002E-5</v>
      </c>
      <c r="Y287" s="154">
        <f t="shared" ref="Y287:Y299" si="82">X287*K287</f>
        <v>2.5851500000000005E-3</v>
      </c>
      <c r="Z287" s="154">
        <v>0</v>
      </c>
      <c r="AA287" s="155">
        <f t="shared" ref="AA287:AA299" si="83">Z287*K287</f>
        <v>0</v>
      </c>
      <c r="AR287" s="15" t="s">
        <v>485</v>
      </c>
      <c r="AT287" s="15" t="s">
        <v>141</v>
      </c>
      <c r="AU287" s="15" t="s">
        <v>80</v>
      </c>
      <c r="AY287" s="15" t="s">
        <v>140</v>
      </c>
      <c r="BE287" s="156">
        <f t="shared" ref="BE287:BE299" si="84">IF(U287="základní",N287,0)</f>
        <v>0</v>
      </c>
      <c r="BF287" s="156">
        <f t="shared" ref="BF287:BF299" si="85">IF(U287="snížená",N287,0)</f>
        <v>0</v>
      </c>
      <c r="BG287" s="156">
        <f t="shared" ref="BG287:BG299" si="86">IF(U287="zákl. přenesená",N287,0)</f>
        <v>0</v>
      </c>
      <c r="BH287" s="156">
        <f t="shared" ref="BH287:BH299" si="87">IF(U287="sníž. přenesená",N287,0)</f>
        <v>0</v>
      </c>
      <c r="BI287" s="156">
        <f t="shared" ref="BI287:BI299" si="88">IF(U287="nulová",N287,0)</f>
        <v>0</v>
      </c>
      <c r="BJ287" s="15" t="s">
        <v>82</v>
      </c>
      <c r="BK287" s="156">
        <f t="shared" ref="BK287:BK299" si="89">ROUND(L287*K287,2)</f>
        <v>0</v>
      </c>
      <c r="BL287" s="15" t="s">
        <v>485</v>
      </c>
      <c r="BM287" s="15" t="s">
        <v>705</v>
      </c>
    </row>
    <row r="288" spans="2:65" s="1" customFormat="1" ht="31.5" customHeight="1" x14ac:dyDescent="0.3">
      <c r="B288" s="29"/>
      <c r="C288" s="157" t="s">
        <v>706</v>
      </c>
      <c r="D288" s="157" t="s">
        <v>163</v>
      </c>
      <c r="E288" s="158" t="s">
        <v>707</v>
      </c>
      <c r="F288" s="222" t="s">
        <v>708</v>
      </c>
      <c r="G288" s="223"/>
      <c r="H288" s="223"/>
      <c r="I288" s="223"/>
      <c r="J288" s="159" t="s">
        <v>149</v>
      </c>
      <c r="K288" s="160">
        <v>51.703000000000003</v>
      </c>
      <c r="L288" s="224">
        <v>0</v>
      </c>
      <c r="M288" s="223"/>
      <c r="N288" s="224">
        <f t="shared" si="80"/>
        <v>0</v>
      </c>
      <c r="O288" s="220"/>
      <c r="P288" s="220"/>
      <c r="Q288" s="220"/>
      <c r="R288" s="31"/>
      <c r="T288" s="153" t="s">
        <v>18</v>
      </c>
      <c r="U288" s="38" t="s">
        <v>40</v>
      </c>
      <c r="V288" s="154">
        <v>0</v>
      </c>
      <c r="W288" s="154">
        <f t="shared" si="81"/>
        <v>0</v>
      </c>
      <c r="X288" s="154">
        <v>0</v>
      </c>
      <c r="Y288" s="154">
        <f t="shared" si="82"/>
        <v>0</v>
      </c>
      <c r="Z288" s="154">
        <v>0</v>
      </c>
      <c r="AA288" s="155">
        <f t="shared" si="83"/>
        <v>0</v>
      </c>
      <c r="AR288" s="15" t="s">
        <v>316</v>
      </c>
      <c r="AT288" s="15" t="s">
        <v>163</v>
      </c>
      <c r="AU288" s="15" t="s">
        <v>80</v>
      </c>
      <c r="AY288" s="15" t="s">
        <v>140</v>
      </c>
      <c r="BE288" s="156">
        <f t="shared" si="84"/>
        <v>0</v>
      </c>
      <c r="BF288" s="156">
        <f t="shared" si="85"/>
        <v>0</v>
      </c>
      <c r="BG288" s="156">
        <f t="shared" si="86"/>
        <v>0</v>
      </c>
      <c r="BH288" s="156">
        <f t="shared" si="87"/>
        <v>0</v>
      </c>
      <c r="BI288" s="156">
        <f t="shared" si="88"/>
        <v>0</v>
      </c>
      <c r="BJ288" s="15" t="s">
        <v>82</v>
      </c>
      <c r="BK288" s="156">
        <f t="shared" si="89"/>
        <v>0</v>
      </c>
      <c r="BL288" s="15" t="s">
        <v>485</v>
      </c>
      <c r="BM288" s="15" t="s">
        <v>709</v>
      </c>
    </row>
    <row r="289" spans="2:65" s="1" customFormat="1" ht="31.5" customHeight="1" x14ac:dyDescent="0.3">
      <c r="B289" s="29"/>
      <c r="C289" s="149" t="s">
        <v>710</v>
      </c>
      <c r="D289" s="149" t="s">
        <v>141</v>
      </c>
      <c r="E289" s="150" t="s">
        <v>711</v>
      </c>
      <c r="F289" s="219" t="s">
        <v>712</v>
      </c>
      <c r="G289" s="220"/>
      <c r="H289" s="220"/>
      <c r="I289" s="220"/>
      <c r="J289" s="151" t="s">
        <v>149</v>
      </c>
      <c r="K289" s="152">
        <v>6</v>
      </c>
      <c r="L289" s="221">
        <v>0</v>
      </c>
      <c r="M289" s="220"/>
      <c r="N289" s="221">
        <f t="shared" si="80"/>
        <v>0</v>
      </c>
      <c r="O289" s="220"/>
      <c r="P289" s="220"/>
      <c r="Q289" s="220"/>
      <c r="R289" s="31"/>
      <c r="T289" s="153" t="s">
        <v>18</v>
      </c>
      <c r="U289" s="38" t="s">
        <v>40</v>
      </c>
      <c r="V289" s="154">
        <v>1.845</v>
      </c>
      <c r="W289" s="154">
        <f t="shared" si="81"/>
        <v>11.07</v>
      </c>
      <c r="X289" s="154">
        <v>2.5000000000000001E-4</v>
      </c>
      <c r="Y289" s="154">
        <f t="shared" si="82"/>
        <v>1.5E-3</v>
      </c>
      <c r="Z289" s="154">
        <v>0</v>
      </c>
      <c r="AA289" s="155">
        <f t="shared" si="83"/>
        <v>0</v>
      </c>
      <c r="AR289" s="15" t="s">
        <v>485</v>
      </c>
      <c r="AT289" s="15" t="s">
        <v>141</v>
      </c>
      <c r="AU289" s="15" t="s">
        <v>80</v>
      </c>
      <c r="AY289" s="15" t="s">
        <v>140</v>
      </c>
      <c r="BE289" s="156">
        <f t="shared" si="84"/>
        <v>0</v>
      </c>
      <c r="BF289" s="156">
        <f t="shared" si="85"/>
        <v>0</v>
      </c>
      <c r="BG289" s="156">
        <f t="shared" si="86"/>
        <v>0</v>
      </c>
      <c r="BH289" s="156">
        <f t="shared" si="87"/>
        <v>0</v>
      </c>
      <c r="BI289" s="156">
        <f t="shared" si="88"/>
        <v>0</v>
      </c>
      <c r="BJ289" s="15" t="s">
        <v>82</v>
      </c>
      <c r="BK289" s="156">
        <f t="shared" si="89"/>
        <v>0</v>
      </c>
      <c r="BL289" s="15" t="s">
        <v>485</v>
      </c>
      <c r="BM289" s="15" t="s">
        <v>713</v>
      </c>
    </row>
    <row r="290" spans="2:65" s="1" customFormat="1" ht="31.5" customHeight="1" x14ac:dyDescent="0.3">
      <c r="B290" s="29"/>
      <c r="C290" s="157" t="s">
        <v>714</v>
      </c>
      <c r="D290" s="157" t="s">
        <v>163</v>
      </c>
      <c r="E290" s="158" t="s">
        <v>715</v>
      </c>
      <c r="F290" s="222" t="s">
        <v>716</v>
      </c>
      <c r="G290" s="223"/>
      <c r="H290" s="223"/>
      <c r="I290" s="223"/>
      <c r="J290" s="159" t="s">
        <v>165</v>
      </c>
      <c r="K290" s="160">
        <v>6</v>
      </c>
      <c r="L290" s="224">
        <v>0</v>
      </c>
      <c r="M290" s="223"/>
      <c r="N290" s="224">
        <f t="shared" si="80"/>
        <v>0</v>
      </c>
      <c r="O290" s="220"/>
      <c r="P290" s="220"/>
      <c r="Q290" s="220"/>
      <c r="R290" s="31"/>
      <c r="T290" s="153" t="s">
        <v>18</v>
      </c>
      <c r="U290" s="38" t="s">
        <v>40</v>
      </c>
      <c r="V290" s="154">
        <v>0</v>
      </c>
      <c r="W290" s="154">
        <f t="shared" si="81"/>
        <v>0</v>
      </c>
      <c r="X290" s="154">
        <v>3.5999999999999997E-2</v>
      </c>
      <c r="Y290" s="154">
        <f t="shared" si="82"/>
        <v>0.21599999999999997</v>
      </c>
      <c r="Z290" s="154">
        <v>0</v>
      </c>
      <c r="AA290" s="155">
        <f t="shared" si="83"/>
        <v>0</v>
      </c>
      <c r="AR290" s="15" t="s">
        <v>316</v>
      </c>
      <c r="AT290" s="15" t="s">
        <v>163</v>
      </c>
      <c r="AU290" s="15" t="s">
        <v>80</v>
      </c>
      <c r="AY290" s="15" t="s">
        <v>140</v>
      </c>
      <c r="BE290" s="156">
        <f t="shared" si="84"/>
        <v>0</v>
      </c>
      <c r="BF290" s="156">
        <f t="shared" si="85"/>
        <v>0</v>
      </c>
      <c r="BG290" s="156">
        <f t="shared" si="86"/>
        <v>0</v>
      </c>
      <c r="BH290" s="156">
        <f t="shared" si="87"/>
        <v>0</v>
      </c>
      <c r="BI290" s="156">
        <f t="shared" si="88"/>
        <v>0</v>
      </c>
      <c r="BJ290" s="15" t="s">
        <v>82</v>
      </c>
      <c r="BK290" s="156">
        <f t="shared" si="89"/>
        <v>0</v>
      </c>
      <c r="BL290" s="15" t="s">
        <v>485</v>
      </c>
      <c r="BM290" s="15" t="s">
        <v>717</v>
      </c>
    </row>
    <row r="291" spans="2:65" s="1" customFormat="1" ht="31.5" customHeight="1" x14ac:dyDescent="0.3">
      <c r="B291" s="29"/>
      <c r="C291" s="157" t="s">
        <v>718</v>
      </c>
      <c r="D291" s="157" t="s">
        <v>163</v>
      </c>
      <c r="E291" s="158" t="s">
        <v>719</v>
      </c>
      <c r="F291" s="222" t="s">
        <v>720</v>
      </c>
      <c r="G291" s="223"/>
      <c r="H291" s="223"/>
      <c r="I291" s="223"/>
      <c r="J291" s="159" t="s">
        <v>165</v>
      </c>
      <c r="K291" s="160">
        <v>1</v>
      </c>
      <c r="L291" s="224">
        <v>0</v>
      </c>
      <c r="M291" s="223"/>
      <c r="N291" s="224">
        <f t="shared" si="80"/>
        <v>0</v>
      </c>
      <c r="O291" s="220"/>
      <c r="P291" s="220"/>
      <c r="Q291" s="220"/>
      <c r="R291" s="31"/>
      <c r="T291" s="153" t="s">
        <v>18</v>
      </c>
      <c r="U291" s="38" t="s">
        <v>40</v>
      </c>
      <c r="V291" s="154">
        <v>0</v>
      </c>
      <c r="W291" s="154">
        <f t="shared" si="81"/>
        <v>0</v>
      </c>
      <c r="X291" s="154">
        <v>4.4999999999999998E-2</v>
      </c>
      <c r="Y291" s="154">
        <f t="shared" si="82"/>
        <v>4.4999999999999998E-2</v>
      </c>
      <c r="Z291" s="154">
        <v>0</v>
      </c>
      <c r="AA291" s="155">
        <f t="shared" si="83"/>
        <v>0</v>
      </c>
      <c r="AR291" s="15" t="s">
        <v>316</v>
      </c>
      <c r="AT291" s="15" t="s">
        <v>163</v>
      </c>
      <c r="AU291" s="15" t="s">
        <v>80</v>
      </c>
      <c r="AY291" s="15" t="s">
        <v>140</v>
      </c>
      <c r="BE291" s="156">
        <f t="shared" si="84"/>
        <v>0</v>
      </c>
      <c r="BF291" s="156">
        <f t="shared" si="85"/>
        <v>0</v>
      </c>
      <c r="BG291" s="156">
        <f t="shared" si="86"/>
        <v>0</v>
      </c>
      <c r="BH291" s="156">
        <f t="shared" si="87"/>
        <v>0</v>
      </c>
      <c r="BI291" s="156">
        <f t="shared" si="88"/>
        <v>0</v>
      </c>
      <c r="BJ291" s="15" t="s">
        <v>82</v>
      </c>
      <c r="BK291" s="156">
        <f t="shared" si="89"/>
        <v>0</v>
      </c>
      <c r="BL291" s="15" t="s">
        <v>485</v>
      </c>
      <c r="BM291" s="15" t="s">
        <v>721</v>
      </c>
    </row>
    <row r="292" spans="2:65" s="1" customFormat="1" ht="31.5" customHeight="1" x14ac:dyDescent="0.3">
      <c r="B292" s="29"/>
      <c r="C292" s="149" t="s">
        <v>722</v>
      </c>
      <c r="D292" s="149" t="s">
        <v>141</v>
      </c>
      <c r="E292" s="150" t="s">
        <v>723</v>
      </c>
      <c r="F292" s="219" t="s">
        <v>724</v>
      </c>
      <c r="G292" s="220"/>
      <c r="H292" s="220"/>
      <c r="I292" s="220"/>
      <c r="J292" s="151" t="s">
        <v>165</v>
      </c>
      <c r="K292" s="152">
        <v>1</v>
      </c>
      <c r="L292" s="221">
        <v>0</v>
      </c>
      <c r="M292" s="220"/>
      <c r="N292" s="221">
        <f t="shared" si="80"/>
        <v>0</v>
      </c>
      <c r="O292" s="220"/>
      <c r="P292" s="220"/>
      <c r="Q292" s="220"/>
      <c r="R292" s="31"/>
      <c r="T292" s="153" t="s">
        <v>18</v>
      </c>
      <c r="U292" s="38" t="s">
        <v>40</v>
      </c>
      <c r="V292" s="154">
        <v>7.62</v>
      </c>
      <c r="W292" s="154">
        <f t="shared" si="81"/>
        <v>7.62</v>
      </c>
      <c r="X292" s="154">
        <v>0</v>
      </c>
      <c r="Y292" s="154">
        <f t="shared" si="82"/>
        <v>0</v>
      </c>
      <c r="Z292" s="154">
        <v>0</v>
      </c>
      <c r="AA292" s="155">
        <f t="shared" si="83"/>
        <v>0</v>
      </c>
      <c r="AR292" s="15" t="s">
        <v>485</v>
      </c>
      <c r="AT292" s="15" t="s">
        <v>141</v>
      </c>
      <c r="AU292" s="15" t="s">
        <v>80</v>
      </c>
      <c r="AY292" s="15" t="s">
        <v>140</v>
      </c>
      <c r="BE292" s="156">
        <f t="shared" si="84"/>
        <v>0</v>
      </c>
      <c r="BF292" s="156">
        <f t="shared" si="85"/>
        <v>0</v>
      </c>
      <c r="BG292" s="156">
        <f t="shared" si="86"/>
        <v>0</v>
      </c>
      <c r="BH292" s="156">
        <f t="shared" si="87"/>
        <v>0</v>
      </c>
      <c r="BI292" s="156">
        <f t="shared" si="88"/>
        <v>0</v>
      </c>
      <c r="BJ292" s="15" t="s">
        <v>82</v>
      </c>
      <c r="BK292" s="156">
        <f t="shared" si="89"/>
        <v>0</v>
      </c>
      <c r="BL292" s="15" t="s">
        <v>485</v>
      </c>
      <c r="BM292" s="15" t="s">
        <v>725</v>
      </c>
    </row>
    <row r="293" spans="2:65" s="1" customFormat="1" ht="31.5" customHeight="1" x14ac:dyDescent="0.3">
      <c r="B293" s="29"/>
      <c r="C293" s="149" t="s">
        <v>726</v>
      </c>
      <c r="D293" s="149" t="s">
        <v>141</v>
      </c>
      <c r="E293" s="150" t="s">
        <v>727</v>
      </c>
      <c r="F293" s="219" t="s">
        <v>728</v>
      </c>
      <c r="G293" s="220"/>
      <c r="H293" s="220"/>
      <c r="I293" s="220"/>
      <c r="J293" s="151" t="s">
        <v>165</v>
      </c>
      <c r="K293" s="152">
        <v>1</v>
      </c>
      <c r="L293" s="221">
        <v>0</v>
      </c>
      <c r="M293" s="220"/>
      <c r="N293" s="221">
        <f t="shared" si="80"/>
        <v>0</v>
      </c>
      <c r="O293" s="220"/>
      <c r="P293" s="220"/>
      <c r="Q293" s="220"/>
      <c r="R293" s="31"/>
      <c r="T293" s="153" t="s">
        <v>18</v>
      </c>
      <c r="U293" s="38" t="s">
        <v>40</v>
      </c>
      <c r="V293" s="154">
        <v>0</v>
      </c>
      <c r="W293" s="154">
        <f t="shared" si="81"/>
        <v>0</v>
      </c>
      <c r="X293" s="154">
        <v>0</v>
      </c>
      <c r="Y293" s="154">
        <f t="shared" si="82"/>
        <v>0</v>
      </c>
      <c r="Z293" s="154">
        <v>0</v>
      </c>
      <c r="AA293" s="155">
        <f t="shared" si="83"/>
        <v>0</v>
      </c>
      <c r="AR293" s="15" t="s">
        <v>485</v>
      </c>
      <c r="AT293" s="15" t="s">
        <v>141</v>
      </c>
      <c r="AU293" s="15" t="s">
        <v>80</v>
      </c>
      <c r="AY293" s="15" t="s">
        <v>140</v>
      </c>
      <c r="BE293" s="156">
        <f t="shared" si="84"/>
        <v>0</v>
      </c>
      <c r="BF293" s="156">
        <f t="shared" si="85"/>
        <v>0</v>
      </c>
      <c r="BG293" s="156">
        <f t="shared" si="86"/>
        <v>0</v>
      </c>
      <c r="BH293" s="156">
        <f t="shared" si="87"/>
        <v>0</v>
      </c>
      <c r="BI293" s="156">
        <f t="shared" si="88"/>
        <v>0</v>
      </c>
      <c r="BJ293" s="15" t="s">
        <v>82</v>
      </c>
      <c r="BK293" s="156">
        <f t="shared" si="89"/>
        <v>0</v>
      </c>
      <c r="BL293" s="15" t="s">
        <v>485</v>
      </c>
      <c r="BM293" s="15" t="s">
        <v>729</v>
      </c>
    </row>
    <row r="294" spans="2:65" s="1" customFormat="1" ht="31.5" customHeight="1" x14ac:dyDescent="0.3">
      <c r="B294" s="29"/>
      <c r="C294" s="149" t="s">
        <v>730</v>
      </c>
      <c r="D294" s="149" t="s">
        <v>141</v>
      </c>
      <c r="E294" s="150" t="s">
        <v>731</v>
      </c>
      <c r="F294" s="219" t="s">
        <v>732</v>
      </c>
      <c r="G294" s="220"/>
      <c r="H294" s="220"/>
      <c r="I294" s="220"/>
      <c r="J294" s="151" t="s">
        <v>165</v>
      </c>
      <c r="K294" s="152">
        <v>1</v>
      </c>
      <c r="L294" s="221">
        <v>0</v>
      </c>
      <c r="M294" s="220"/>
      <c r="N294" s="221">
        <f t="shared" si="80"/>
        <v>0</v>
      </c>
      <c r="O294" s="220"/>
      <c r="P294" s="220"/>
      <c r="Q294" s="220"/>
      <c r="R294" s="31"/>
      <c r="T294" s="153" t="s">
        <v>18</v>
      </c>
      <c r="U294" s="38" t="s">
        <v>40</v>
      </c>
      <c r="V294" s="154">
        <v>0</v>
      </c>
      <c r="W294" s="154">
        <f t="shared" si="81"/>
        <v>0</v>
      </c>
      <c r="X294" s="154">
        <v>0</v>
      </c>
      <c r="Y294" s="154">
        <f t="shared" si="82"/>
        <v>0</v>
      </c>
      <c r="Z294" s="154">
        <v>0</v>
      </c>
      <c r="AA294" s="155">
        <f t="shared" si="83"/>
        <v>0</v>
      </c>
      <c r="AR294" s="15" t="s">
        <v>485</v>
      </c>
      <c r="AT294" s="15" t="s">
        <v>141</v>
      </c>
      <c r="AU294" s="15" t="s">
        <v>80</v>
      </c>
      <c r="AY294" s="15" t="s">
        <v>140</v>
      </c>
      <c r="BE294" s="156">
        <f t="shared" si="84"/>
        <v>0</v>
      </c>
      <c r="BF294" s="156">
        <f t="shared" si="85"/>
        <v>0</v>
      </c>
      <c r="BG294" s="156">
        <f t="shared" si="86"/>
        <v>0</v>
      </c>
      <c r="BH294" s="156">
        <f t="shared" si="87"/>
        <v>0</v>
      </c>
      <c r="BI294" s="156">
        <f t="shared" si="88"/>
        <v>0</v>
      </c>
      <c r="BJ294" s="15" t="s">
        <v>82</v>
      </c>
      <c r="BK294" s="156">
        <f t="shared" si="89"/>
        <v>0</v>
      </c>
      <c r="BL294" s="15" t="s">
        <v>485</v>
      </c>
      <c r="BM294" s="15" t="s">
        <v>733</v>
      </c>
    </row>
    <row r="295" spans="2:65" s="1" customFormat="1" ht="31.5" customHeight="1" x14ac:dyDescent="0.3">
      <c r="B295" s="29"/>
      <c r="C295" s="149" t="s">
        <v>734</v>
      </c>
      <c r="D295" s="149" t="s">
        <v>141</v>
      </c>
      <c r="E295" s="150" t="s">
        <v>735</v>
      </c>
      <c r="F295" s="219" t="s">
        <v>736</v>
      </c>
      <c r="G295" s="220"/>
      <c r="H295" s="220"/>
      <c r="I295" s="220"/>
      <c r="J295" s="151" t="s">
        <v>165</v>
      </c>
      <c r="K295" s="152">
        <v>1</v>
      </c>
      <c r="L295" s="221">
        <v>0</v>
      </c>
      <c r="M295" s="220"/>
      <c r="N295" s="221">
        <f t="shared" si="80"/>
        <v>0</v>
      </c>
      <c r="O295" s="220"/>
      <c r="P295" s="220"/>
      <c r="Q295" s="220"/>
      <c r="R295" s="31"/>
      <c r="T295" s="153" t="s">
        <v>18</v>
      </c>
      <c r="U295" s="38" t="s">
        <v>40</v>
      </c>
      <c r="V295" s="154">
        <v>0</v>
      </c>
      <c r="W295" s="154">
        <f t="shared" si="81"/>
        <v>0</v>
      </c>
      <c r="X295" s="154">
        <v>0</v>
      </c>
      <c r="Y295" s="154">
        <f t="shared" si="82"/>
        <v>0</v>
      </c>
      <c r="Z295" s="154">
        <v>0</v>
      </c>
      <c r="AA295" s="155">
        <f t="shared" si="83"/>
        <v>0</v>
      </c>
      <c r="AR295" s="15" t="s">
        <v>485</v>
      </c>
      <c r="AT295" s="15" t="s">
        <v>141</v>
      </c>
      <c r="AU295" s="15" t="s">
        <v>80</v>
      </c>
      <c r="AY295" s="15" t="s">
        <v>140</v>
      </c>
      <c r="BE295" s="156">
        <f t="shared" si="84"/>
        <v>0</v>
      </c>
      <c r="BF295" s="156">
        <f t="shared" si="85"/>
        <v>0</v>
      </c>
      <c r="BG295" s="156">
        <f t="shared" si="86"/>
        <v>0</v>
      </c>
      <c r="BH295" s="156">
        <f t="shared" si="87"/>
        <v>0</v>
      </c>
      <c r="BI295" s="156">
        <f t="shared" si="88"/>
        <v>0</v>
      </c>
      <c r="BJ295" s="15" t="s">
        <v>82</v>
      </c>
      <c r="BK295" s="156">
        <f t="shared" si="89"/>
        <v>0</v>
      </c>
      <c r="BL295" s="15" t="s">
        <v>485</v>
      </c>
      <c r="BM295" s="15" t="s">
        <v>737</v>
      </c>
    </row>
    <row r="296" spans="2:65" s="1" customFormat="1" ht="31.5" customHeight="1" x14ac:dyDescent="0.3">
      <c r="B296" s="29"/>
      <c r="C296" s="149" t="s">
        <v>738</v>
      </c>
      <c r="D296" s="149" t="s">
        <v>141</v>
      </c>
      <c r="E296" s="150" t="s">
        <v>739</v>
      </c>
      <c r="F296" s="219" t="s">
        <v>740</v>
      </c>
      <c r="G296" s="220"/>
      <c r="H296" s="220"/>
      <c r="I296" s="220"/>
      <c r="J296" s="151" t="s">
        <v>165</v>
      </c>
      <c r="K296" s="152">
        <v>21</v>
      </c>
      <c r="L296" s="221">
        <v>0</v>
      </c>
      <c r="M296" s="220"/>
      <c r="N296" s="221">
        <f t="shared" si="80"/>
        <v>0</v>
      </c>
      <c r="O296" s="220"/>
      <c r="P296" s="220"/>
      <c r="Q296" s="220"/>
      <c r="R296" s="31"/>
      <c r="T296" s="153" t="s">
        <v>18</v>
      </c>
      <c r="U296" s="38" t="s">
        <v>40</v>
      </c>
      <c r="V296" s="154">
        <v>0</v>
      </c>
      <c r="W296" s="154">
        <f t="shared" si="81"/>
        <v>0</v>
      </c>
      <c r="X296" s="154">
        <v>0</v>
      </c>
      <c r="Y296" s="154">
        <f t="shared" si="82"/>
        <v>0</v>
      </c>
      <c r="Z296" s="154">
        <v>0</v>
      </c>
      <c r="AA296" s="155">
        <f t="shared" si="83"/>
        <v>0</v>
      </c>
      <c r="AR296" s="15" t="s">
        <v>485</v>
      </c>
      <c r="AT296" s="15" t="s">
        <v>141</v>
      </c>
      <c r="AU296" s="15" t="s">
        <v>80</v>
      </c>
      <c r="AY296" s="15" t="s">
        <v>140</v>
      </c>
      <c r="BE296" s="156">
        <f t="shared" si="84"/>
        <v>0</v>
      </c>
      <c r="BF296" s="156">
        <f t="shared" si="85"/>
        <v>0</v>
      </c>
      <c r="BG296" s="156">
        <f t="shared" si="86"/>
        <v>0</v>
      </c>
      <c r="BH296" s="156">
        <f t="shared" si="87"/>
        <v>0</v>
      </c>
      <c r="BI296" s="156">
        <f t="shared" si="88"/>
        <v>0</v>
      </c>
      <c r="BJ296" s="15" t="s">
        <v>82</v>
      </c>
      <c r="BK296" s="156">
        <f t="shared" si="89"/>
        <v>0</v>
      </c>
      <c r="BL296" s="15" t="s">
        <v>485</v>
      </c>
      <c r="BM296" s="15" t="s">
        <v>741</v>
      </c>
    </row>
    <row r="297" spans="2:65" s="1" customFormat="1" ht="31.5" customHeight="1" x14ac:dyDescent="0.3">
      <c r="B297" s="29"/>
      <c r="C297" s="149" t="s">
        <v>742</v>
      </c>
      <c r="D297" s="149" t="s">
        <v>141</v>
      </c>
      <c r="E297" s="150" t="s">
        <v>743</v>
      </c>
      <c r="F297" s="219" t="s">
        <v>744</v>
      </c>
      <c r="G297" s="220"/>
      <c r="H297" s="220"/>
      <c r="I297" s="220"/>
      <c r="J297" s="151" t="s">
        <v>460</v>
      </c>
      <c r="K297" s="152">
        <v>1</v>
      </c>
      <c r="L297" s="221">
        <v>0</v>
      </c>
      <c r="M297" s="220"/>
      <c r="N297" s="221">
        <f t="shared" si="80"/>
        <v>0</v>
      </c>
      <c r="O297" s="220"/>
      <c r="P297" s="220"/>
      <c r="Q297" s="220"/>
      <c r="R297" s="31"/>
      <c r="T297" s="153" t="s">
        <v>18</v>
      </c>
      <c r="U297" s="38" t="s">
        <v>40</v>
      </c>
      <c r="V297" s="154">
        <v>0</v>
      </c>
      <c r="W297" s="154">
        <f t="shared" si="81"/>
        <v>0</v>
      </c>
      <c r="X297" s="154">
        <v>0</v>
      </c>
      <c r="Y297" s="154">
        <f t="shared" si="82"/>
        <v>0</v>
      </c>
      <c r="Z297" s="154">
        <v>0</v>
      </c>
      <c r="AA297" s="155">
        <f t="shared" si="83"/>
        <v>0</v>
      </c>
      <c r="AR297" s="15" t="s">
        <v>485</v>
      </c>
      <c r="AT297" s="15" t="s">
        <v>141</v>
      </c>
      <c r="AU297" s="15" t="s">
        <v>80</v>
      </c>
      <c r="AY297" s="15" t="s">
        <v>140</v>
      </c>
      <c r="BE297" s="156">
        <f t="shared" si="84"/>
        <v>0</v>
      </c>
      <c r="BF297" s="156">
        <f t="shared" si="85"/>
        <v>0</v>
      </c>
      <c r="BG297" s="156">
        <f t="shared" si="86"/>
        <v>0</v>
      </c>
      <c r="BH297" s="156">
        <f t="shared" si="87"/>
        <v>0</v>
      </c>
      <c r="BI297" s="156">
        <f t="shared" si="88"/>
        <v>0</v>
      </c>
      <c r="BJ297" s="15" t="s">
        <v>82</v>
      </c>
      <c r="BK297" s="156">
        <f t="shared" si="89"/>
        <v>0</v>
      </c>
      <c r="BL297" s="15" t="s">
        <v>485</v>
      </c>
      <c r="BM297" s="15" t="s">
        <v>745</v>
      </c>
    </row>
    <row r="298" spans="2:65" s="1" customFormat="1" ht="57" customHeight="1" x14ac:dyDescent="0.3">
      <c r="B298" s="29"/>
      <c r="C298" s="149" t="s">
        <v>746</v>
      </c>
      <c r="D298" s="149" t="s">
        <v>141</v>
      </c>
      <c r="E298" s="150" t="s">
        <v>747</v>
      </c>
      <c r="F298" s="219" t="s">
        <v>748</v>
      </c>
      <c r="G298" s="220"/>
      <c r="H298" s="220"/>
      <c r="I298" s="220"/>
      <c r="J298" s="151" t="s">
        <v>179</v>
      </c>
      <c r="K298" s="152">
        <v>0.26500000000000001</v>
      </c>
      <c r="L298" s="221">
        <v>0</v>
      </c>
      <c r="M298" s="220"/>
      <c r="N298" s="221">
        <f t="shared" si="80"/>
        <v>0</v>
      </c>
      <c r="O298" s="220"/>
      <c r="P298" s="220"/>
      <c r="Q298" s="220"/>
      <c r="R298" s="31"/>
      <c r="T298" s="153" t="s">
        <v>18</v>
      </c>
      <c r="U298" s="38" t="s">
        <v>40</v>
      </c>
      <c r="V298" s="154">
        <v>0</v>
      </c>
      <c r="W298" s="154">
        <f t="shared" si="81"/>
        <v>0</v>
      </c>
      <c r="X298" s="154">
        <v>0</v>
      </c>
      <c r="Y298" s="154">
        <f t="shared" si="82"/>
        <v>0</v>
      </c>
      <c r="Z298" s="154">
        <v>0</v>
      </c>
      <c r="AA298" s="155">
        <f t="shared" si="83"/>
        <v>0</v>
      </c>
      <c r="AR298" s="15" t="s">
        <v>485</v>
      </c>
      <c r="AT298" s="15" t="s">
        <v>141</v>
      </c>
      <c r="AU298" s="15" t="s">
        <v>80</v>
      </c>
      <c r="AY298" s="15" t="s">
        <v>140</v>
      </c>
      <c r="BE298" s="156">
        <f t="shared" si="84"/>
        <v>0</v>
      </c>
      <c r="BF298" s="156">
        <f t="shared" si="85"/>
        <v>0</v>
      </c>
      <c r="BG298" s="156">
        <f t="shared" si="86"/>
        <v>0</v>
      </c>
      <c r="BH298" s="156">
        <f t="shared" si="87"/>
        <v>0</v>
      </c>
      <c r="BI298" s="156">
        <f t="shared" si="88"/>
        <v>0</v>
      </c>
      <c r="BJ298" s="15" t="s">
        <v>82</v>
      </c>
      <c r="BK298" s="156">
        <f t="shared" si="89"/>
        <v>0</v>
      </c>
      <c r="BL298" s="15" t="s">
        <v>485</v>
      </c>
      <c r="BM298" s="15" t="s">
        <v>749</v>
      </c>
    </row>
    <row r="299" spans="2:65" s="1" customFormat="1" ht="31.5" customHeight="1" x14ac:dyDescent="0.3">
      <c r="B299" s="29"/>
      <c r="C299" s="149" t="s">
        <v>750</v>
      </c>
      <c r="D299" s="149" t="s">
        <v>141</v>
      </c>
      <c r="E299" s="150" t="s">
        <v>751</v>
      </c>
      <c r="F299" s="219" t="s">
        <v>752</v>
      </c>
      <c r="G299" s="220"/>
      <c r="H299" s="220"/>
      <c r="I299" s="220"/>
      <c r="J299" s="151" t="s">
        <v>460</v>
      </c>
      <c r="K299" s="152">
        <v>1</v>
      </c>
      <c r="L299" s="221">
        <v>0</v>
      </c>
      <c r="M299" s="220"/>
      <c r="N299" s="221">
        <f t="shared" si="80"/>
        <v>0</v>
      </c>
      <c r="O299" s="220"/>
      <c r="P299" s="220"/>
      <c r="Q299" s="220"/>
      <c r="R299" s="31"/>
      <c r="T299" s="153" t="s">
        <v>18</v>
      </c>
      <c r="U299" s="38" t="s">
        <v>40</v>
      </c>
      <c r="V299" s="154">
        <v>0</v>
      </c>
      <c r="W299" s="154">
        <f t="shared" si="81"/>
        <v>0</v>
      </c>
      <c r="X299" s="154">
        <v>0</v>
      </c>
      <c r="Y299" s="154">
        <f t="shared" si="82"/>
        <v>0</v>
      </c>
      <c r="Z299" s="154">
        <v>0</v>
      </c>
      <c r="AA299" s="155">
        <f t="shared" si="83"/>
        <v>0</v>
      </c>
      <c r="AR299" s="15" t="s">
        <v>485</v>
      </c>
      <c r="AT299" s="15" t="s">
        <v>141</v>
      </c>
      <c r="AU299" s="15" t="s">
        <v>80</v>
      </c>
      <c r="AY299" s="15" t="s">
        <v>140</v>
      </c>
      <c r="BE299" s="156">
        <f t="shared" si="84"/>
        <v>0</v>
      </c>
      <c r="BF299" s="156">
        <f t="shared" si="85"/>
        <v>0</v>
      </c>
      <c r="BG299" s="156">
        <f t="shared" si="86"/>
        <v>0</v>
      </c>
      <c r="BH299" s="156">
        <f t="shared" si="87"/>
        <v>0</v>
      </c>
      <c r="BI299" s="156">
        <f t="shared" si="88"/>
        <v>0</v>
      </c>
      <c r="BJ299" s="15" t="s">
        <v>82</v>
      </c>
      <c r="BK299" s="156">
        <f t="shared" si="89"/>
        <v>0</v>
      </c>
      <c r="BL299" s="15" t="s">
        <v>485</v>
      </c>
      <c r="BM299" s="15" t="s">
        <v>753</v>
      </c>
    </row>
    <row r="300" spans="2:65" s="10" customFormat="1" ht="29.85" customHeight="1" x14ac:dyDescent="0.3">
      <c r="B300" s="138"/>
      <c r="C300" s="139"/>
      <c r="D300" s="148" t="s">
        <v>121</v>
      </c>
      <c r="E300" s="148"/>
      <c r="F300" s="148"/>
      <c r="G300" s="148"/>
      <c r="H300" s="148"/>
      <c r="I300" s="148"/>
      <c r="J300" s="148"/>
      <c r="K300" s="148"/>
      <c r="L300" s="148"/>
      <c r="M300" s="148"/>
      <c r="N300" s="230">
        <f>BK300</f>
        <v>0</v>
      </c>
      <c r="O300" s="231"/>
      <c r="P300" s="231"/>
      <c r="Q300" s="231"/>
      <c r="R300" s="141"/>
      <c r="T300" s="142"/>
      <c r="U300" s="139"/>
      <c r="V300" s="139"/>
      <c r="W300" s="143">
        <f>SUM(W301:W308)</f>
        <v>0</v>
      </c>
      <c r="X300" s="139"/>
      <c r="Y300" s="143">
        <f>SUM(Y301:Y308)</f>
        <v>1.3755946999999999</v>
      </c>
      <c r="Z300" s="139"/>
      <c r="AA300" s="144">
        <f>SUM(AA301:AA308)</f>
        <v>0</v>
      </c>
      <c r="AR300" s="145" t="s">
        <v>80</v>
      </c>
      <c r="AT300" s="146" t="s">
        <v>74</v>
      </c>
      <c r="AU300" s="146" t="s">
        <v>82</v>
      </c>
      <c r="AY300" s="145" t="s">
        <v>140</v>
      </c>
      <c r="BK300" s="147">
        <f>SUM(BK301:BK308)</f>
        <v>0</v>
      </c>
    </row>
    <row r="301" spans="2:65" s="1" customFormat="1" ht="44.25" customHeight="1" x14ac:dyDescent="0.3">
      <c r="B301" s="29"/>
      <c r="C301" s="149" t="s">
        <v>754</v>
      </c>
      <c r="D301" s="149" t="s">
        <v>141</v>
      </c>
      <c r="E301" s="150" t="s">
        <v>755</v>
      </c>
      <c r="F301" s="219" t="s">
        <v>756</v>
      </c>
      <c r="G301" s="220"/>
      <c r="H301" s="220"/>
      <c r="I301" s="220"/>
      <c r="J301" s="151" t="s">
        <v>160</v>
      </c>
      <c r="K301" s="152">
        <v>59.76</v>
      </c>
      <c r="L301" s="221">
        <v>0</v>
      </c>
      <c r="M301" s="220"/>
      <c r="N301" s="221">
        <f t="shared" ref="N301:N308" si="90">ROUND(L301*K301,2)</f>
        <v>0</v>
      </c>
      <c r="O301" s="220"/>
      <c r="P301" s="220"/>
      <c r="Q301" s="220"/>
      <c r="R301" s="31"/>
      <c r="T301" s="153" t="s">
        <v>18</v>
      </c>
      <c r="U301" s="38" t="s">
        <v>40</v>
      </c>
      <c r="V301" s="154">
        <v>0</v>
      </c>
      <c r="W301" s="154">
        <f t="shared" ref="W301:W308" si="91">V301*K301</f>
        <v>0</v>
      </c>
      <c r="X301" s="154">
        <v>6.2E-4</v>
      </c>
      <c r="Y301" s="154">
        <f t="shared" ref="Y301:Y308" si="92">X301*K301</f>
        <v>3.7051199999999999E-2</v>
      </c>
      <c r="Z301" s="154">
        <v>0</v>
      </c>
      <c r="AA301" s="155">
        <f t="shared" ref="AA301:AA308" si="93">Z301*K301</f>
        <v>0</v>
      </c>
      <c r="AR301" s="15" t="s">
        <v>485</v>
      </c>
      <c r="AT301" s="15" t="s">
        <v>141</v>
      </c>
      <c r="AU301" s="15" t="s">
        <v>80</v>
      </c>
      <c r="AY301" s="15" t="s">
        <v>140</v>
      </c>
      <c r="BE301" s="156">
        <f t="shared" ref="BE301:BE308" si="94">IF(U301="základní",N301,0)</f>
        <v>0</v>
      </c>
      <c r="BF301" s="156">
        <f t="shared" ref="BF301:BF308" si="95">IF(U301="snížená",N301,0)</f>
        <v>0</v>
      </c>
      <c r="BG301" s="156">
        <f t="shared" ref="BG301:BG308" si="96">IF(U301="zákl. přenesená",N301,0)</f>
        <v>0</v>
      </c>
      <c r="BH301" s="156">
        <f t="shared" ref="BH301:BH308" si="97">IF(U301="sníž. přenesená",N301,0)</f>
        <v>0</v>
      </c>
      <c r="BI301" s="156">
        <f t="shared" ref="BI301:BI308" si="98">IF(U301="nulová",N301,0)</f>
        <v>0</v>
      </c>
      <c r="BJ301" s="15" t="s">
        <v>82</v>
      </c>
      <c r="BK301" s="156">
        <f t="shared" ref="BK301:BK308" si="99">ROUND(L301*K301,2)</f>
        <v>0</v>
      </c>
      <c r="BL301" s="15" t="s">
        <v>485</v>
      </c>
      <c r="BM301" s="15" t="s">
        <v>757</v>
      </c>
    </row>
    <row r="302" spans="2:65" s="1" customFormat="1" ht="44.25" customHeight="1" x14ac:dyDescent="0.3">
      <c r="B302" s="29"/>
      <c r="C302" s="149" t="s">
        <v>758</v>
      </c>
      <c r="D302" s="149" t="s">
        <v>141</v>
      </c>
      <c r="E302" s="150" t="s">
        <v>759</v>
      </c>
      <c r="F302" s="219" t="s">
        <v>760</v>
      </c>
      <c r="G302" s="220"/>
      <c r="H302" s="220"/>
      <c r="I302" s="220"/>
      <c r="J302" s="151" t="s">
        <v>149</v>
      </c>
      <c r="K302" s="152">
        <v>50.685000000000002</v>
      </c>
      <c r="L302" s="221">
        <v>0</v>
      </c>
      <c r="M302" s="220"/>
      <c r="N302" s="221">
        <f t="shared" si="90"/>
        <v>0</v>
      </c>
      <c r="O302" s="220"/>
      <c r="P302" s="220"/>
      <c r="Q302" s="220"/>
      <c r="R302" s="31"/>
      <c r="T302" s="153" t="s">
        <v>18</v>
      </c>
      <c r="U302" s="38" t="s">
        <v>40</v>
      </c>
      <c r="V302" s="154">
        <v>0</v>
      </c>
      <c r="W302" s="154">
        <f t="shared" si="91"/>
        <v>0</v>
      </c>
      <c r="X302" s="154">
        <v>3.5000000000000001E-3</v>
      </c>
      <c r="Y302" s="154">
        <f t="shared" si="92"/>
        <v>0.17739750000000001</v>
      </c>
      <c r="Z302" s="154">
        <v>0</v>
      </c>
      <c r="AA302" s="155">
        <f t="shared" si="93"/>
        <v>0</v>
      </c>
      <c r="AR302" s="15" t="s">
        <v>485</v>
      </c>
      <c r="AT302" s="15" t="s">
        <v>141</v>
      </c>
      <c r="AU302" s="15" t="s">
        <v>80</v>
      </c>
      <c r="AY302" s="15" t="s">
        <v>140</v>
      </c>
      <c r="BE302" s="156">
        <f t="shared" si="94"/>
        <v>0</v>
      </c>
      <c r="BF302" s="156">
        <f t="shared" si="95"/>
        <v>0</v>
      </c>
      <c r="BG302" s="156">
        <f t="shared" si="96"/>
        <v>0</v>
      </c>
      <c r="BH302" s="156">
        <f t="shared" si="97"/>
        <v>0</v>
      </c>
      <c r="BI302" s="156">
        <f t="shared" si="98"/>
        <v>0</v>
      </c>
      <c r="BJ302" s="15" t="s">
        <v>82</v>
      </c>
      <c r="BK302" s="156">
        <f t="shared" si="99"/>
        <v>0</v>
      </c>
      <c r="BL302" s="15" t="s">
        <v>485</v>
      </c>
      <c r="BM302" s="15" t="s">
        <v>761</v>
      </c>
    </row>
    <row r="303" spans="2:65" s="1" customFormat="1" ht="44.25" customHeight="1" x14ac:dyDescent="0.3">
      <c r="B303" s="29"/>
      <c r="C303" s="157" t="s">
        <v>762</v>
      </c>
      <c r="D303" s="157" t="s">
        <v>163</v>
      </c>
      <c r="E303" s="158" t="s">
        <v>763</v>
      </c>
      <c r="F303" s="222" t="s">
        <v>815</v>
      </c>
      <c r="G303" s="223"/>
      <c r="H303" s="223"/>
      <c r="I303" s="223"/>
      <c r="J303" s="159" t="s">
        <v>149</v>
      </c>
      <c r="K303" s="160">
        <v>64.47</v>
      </c>
      <c r="L303" s="224">
        <v>0</v>
      </c>
      <c r="M303" s="223"/>
      <c r="N303" s="224">
        <f t="shared" si="90"/>
        <v>0</v>
      </c>
      <c r="O303" s="220"/>
      <c r="P303" s="220"/>
      <c r="Q303" s="220"/>
      <c r="R303" s="31"/>
      <c r="T303" s="153" t="s">
        <v>18</v>
      </c>
      <c r="U303" s="38" t="s">
        <v>40</v>
      </c>
      <c r="V303" s="154">
        <v>0</v>
      </c>
      <c r="W303" s="154">
        <f t="shared" si="91"/>
        <v>0</v>
      </c>
      <c r="X303" s="154">
        <v>1.18E-2</v>
      </c>
      <c r="Y303" s="154">
        <f t="shared" si="92"/>
        <v>0.76074599999999992</v>
      </c>
      <c r="Z303" s="154">
        <v>0</v>
      </c>
      <c r="AA303" s="155">
        <f t="shared" si="93"/>
        <v>0</v>
      </c>
      <c r="AR303" s="15" t="s">
        <v>316</v>
      </c>
      <c r="AT303" s="15" t="s">
        <v>163</v>
      </c>
      <c r="AU303" s="15" t="s">
        <v>80</v>
      </c>
      <c r="AY303" s="15" t="s">
        <v>140</v>
      </c>
      <c r="BE303" s="156">
        <f t="shared" si="94"/>
        <v>0</v>
      </c>
      <c r="BF303" s="156">
        <f t="shared" si="95"/>
        <v>0</v>
      </c>
      <c r="BG303" s="156">
        <f t="shared" si="96"/>
        <v>0</v>
      </c>
      <c r="BH303" s="156">
        <f t="shared" si="97"/>
        <v>0</v>
      </c>
      <c r="BI303" s="156">
        <f t="shared" si="98"/>
        <v>0</v>
      </c>
      <c r="BJ303" s="15" t="s">
        <v>82</v>
      </c>
      <c r="BK303" s="156">
        <f t="shared" si="99"/>
        <v>0</v>
      </c>
      <c r="BL303" s="15" t="s">
        <v>485</v>
      </c>
      <c r="BM303" s="15" t="s">
        <v>764</v>
      </c>
    </row>
    <row r="304" spans="2:65" s="1" customFormat="1" ht="31.5" customHeight="1" x14ac:dyDescent="0.3">
      <c r="B304" s="29"/>
      <c r="C304" s="149" t="s">
        <v>765</v>
      </c>
      <c r="D304" s="149" t="s">
        <v>141</v>
      </c>
      <c r="E304" s="150" t="s">
        <v>766</v>
      </c>
      <c r="F304" s="219" t="s">
        <v>767</v>
      </c>
      <c r="G304" s="220"/>
      <c r="H304" s="220"/>
      <c r="I304" s="220"/>
      <c r="J304" s="151" t="s">
        <v>149</v>
      </c>
      <c r="K304" s="152">
        <v>50</v>
      </c>
      <c r="L304" s="221">
        <v>0</v>
      </c>
      <c r="M304" s="220"/>
      <c r="N304" s="221">
        <f t="shared" si="90"/>
        <v>0</v>
      </c>
      <c r="O304" s="220"/>
      <c r="P304" s="220"/>
      <c r="Q304" s="220"/>
      <c r="R304" s="31"/>
      <c r="T304" s="153" t="s">
        <v>18</v>
      </c>
      <c r="U304" s="38" t="s">
        <v>40</v>
      </c>
      <c r="V304" s="154">
        <v>0</v>
      </c>
      <c r="W304" s="154">
        <f t="shared" si="91"/>
        <v>0</v>
      </c>
      <c r="X304" s="154">
        <v>0</v>
      </c>
      <c r="Y304" s="154">
        <f t="shared" si="92"/>
        <v>0</v>
      </c>
      <c r="Z304" s="154">
        <v>0</v>
      </c>
      <c r="AA304" s="155">
        <f t="shared" si="93"/>
        <v>0</v>
      </c>
      <c r="AR304" s="15" t="s">
        <v>485</v>
      </c>
      <c r="AT304" s="15" t="s">
        <v>141</v>
      </c>
      <c r="AU304" s="15" t="s">
        <v>80</v>
      </c>
      <c r="AY304" s="15" t="s">
        <v>140</v>
      </c>
      <c r="BE304" s="156">
        <f t="shared" si="94"/>
        <v>0</v>
      </c>
      <c r="BF304" s="156">
        <f t="shared" si="95"/>
        <v>0</v>
      </c>
      <c r="BG304" s="156">
        <f t="shared" si="96"/>
        <v>0</v>
      </c>
      <c r="BH304" s="156">
        <f t="shared" si="97"/>
        <v>0</v>
      </c>
      <c r="BI304" s="156">
        <f t="shared" si="98"/>
        <v>0</v>
      </c>
      <c r="BJ304" s="15" t="s">
        <v>82</v>
      </c>
      <c r="BK304" s="156">
        <f t="shared" si="99"/>
        <v>0</v>
      </c>
      <c r="BL304" s="15" t="s">
        <v>485</v>
      </c>
      <c r="BM304" s="15" t="s">
        <v>768</v>
      </c>
    </row>
    <row r="305" spans="2:65" s="1" customFormat="1" ht="31.5" customHeight="1" x14ac:dyDescent="0.3">
      <c r="B305" s="29"/>
      <c r="C305" s="149" t="s">
        <v>769</v>
      </c>
      <c r="D305" s="149" t="s">
        <v>141</v>
      </c>
      <c r="E305" s="150" t="s">
        <v>770</v>
      </c>
      <c r="F305" s="219" t="s">
        <v>771</v>
      </c>
      <c r="G305" s="220"/>
      <c r="H305" s="220"/>
      <c r="I305" s="220"/>
      <c r="J305" s="151" t="s">
        <v>149</v>
      </c>
      <c r="K305" s="152">
        <v>50</v>
      </c>
      <c r="L305" s="221">
        <v>0</v>
      </c>
      <c r="M305" s="220"/>
      <c r="N305" s="221">
        <f t="shared" si="90"/>
        <v>0</v>
      </c>
      <c r="O305" s="220"/>
      <c r="P305" s="220"/>
      <c r="Q305" s="220"/>
      <c r="R305" s="31"/>
      <c r="T305" s="153" t="s">
        <v>18</v>
      </c>
      <c r="U305" s="38" t="s">
        <v>40</v>
      </c>
      <c r="V305" s="154">
        <v>0</v>
      </c>
      <c r="W305" s="154">
        <f t="shared" si="91"/>
        <v>0</v>
      </c>
      <c r="X305" s="154">
        <v>0</v>
      </c>
      <c r="Y305" s="154">
        <f t="shared" si="92"/>
        <v>0</v>
      </c>
      <c r="Z305" s="154">
        <v>0</v>
      </c>
      <c r="AA305" s="155">
        <f t="shared" si="93"/>
        <v>0</v>
      </c>
      <c r="AR305" s="15" t="s">
        <v>485</v>
      </c>
      <c r="AT305" s="15" t="s">
        <v>141</v>
      </c>
      <c r="AU305" s="15" t="s">
        <v>80</v>
      </c>
      <c r="AY305" s="15" t="s">
        <v>140</v>
      </c>
      <c r="BE305" s="156">
        <f t="shared" si="94"/>
        <v>0</v>
      </c>
      <c r="BF305" s="156">
        <f t="shared" si="95"/>
        <v>0</v>
      </c>
      <c r="BG305" s="156">
        <f t="shared" si="96"/>
        <v>0</v>
      </c>
      <c r="BH305" s="156">
        <f t="shared" si="97"/>
        <v>0</v>
      </c>
      <c r="BI305" s="156">
        <f t="shared" si="98"/>
        <v>0</v>
      </c>
      <c r="BJ305" s="15" t="s">
        <v>82</v>
      </c>
      <c r="BK305" s="156">
        <f t="shared" si="99"/>
        <v>0</v>
      </c>
      <c r="BL305" s="15" t="s">
        <v>485</v>
      </c>
      <c r="BM305" s="15" t="s">
        <v>772</v>
      </c>
    </row>
    <row r="306" spans="2:65" s="1" customFormat="1" ht="31.5" customHeight="1" x14ac:dyDescent="0.3">
      <c r="B306" s="29"/>
      <c r="C306" s="149" t="s">
        <v>773</v>
      </c>
      <c r="D306" s="149" t="s">
        <v>141</v>
      </c>
      <c r="E306" s="150" t="s">
        <v>774</v>
      </c>
      <c r="F306" s="219" t="s">
        <v>775</v>
      </c>
      <c r="G306" s="220"/>
      <c r="H306" s="220"/>
      <c r="I306" s="220"/>
      <c r="J306" s="151" t="s">
        <v>149</v>
      </c>
      <c r="K306" s="152">
        <v>50</v>
      </c>
      <c r="L306" s="221">
        <v>0</v>
      </c>
      <c r="M306" s="220"/>
      <c r="N306" s="221">
        <f t="shared" si="90"/>
        <v>0</v>
      </c>
      <c r="O306" s="220"/>
      <c r="P306" s="220"/>
      <c r="Q306" s="220"/>
      <c r="R306" s="31"/>
      <c r="T306" s="153" t="s">
        <v>18</v>
      </c>
      <c r="U306" s="38" t="s">
        <v>40</v>
      </c>
      <c r="V306" s="154">
        <v>0</v>
      </c>
      <c r="W306" s="154">
        <f t="shared" si="91"/>
        <v>0</v>
      </c>
      <c r="X306" s="154">
        <v>0</v>
      </c>
      <c r="Y306" s="154">
        <f t="shared" si="92"/>
        <v>0</v>
      </c>
      <c r="Z306" s="154">
        <v>0</v>
      </c>
      <c r="AA306" s="155">
        <f t="shared" si="93"/>
        <v>0</v>
      </c>
      <c r="AR306" s="15" t="s">
        <v>485</v>
      </c>
      <c r="AT306" s="15" t="s">
        <v>141</v>
      </c>
      <c r="AU306" s="15" t="s">
        <v>80</v>
      </c>
      <c r="AY306" s="15" t="s">
        <v>140</v>
      </c>
      <c r="BE306" s="156">
        <f t="shared" si="94"/>
        <v>0</v>
      </c>
      <c r="BF306" s="156">
        <f t="shared" si="95"/>
        <v>0</v>
      </c>
      <c r="BG306" s="156">
        <f t="shared" si="96"/>
        <v>0</v>
      </c>
      <c r="BH306" s="156">
        <f t="shared" si="97"/>
        <v>0</v>
      </c>
      <c r="BI306" s="156">
        <f t="shared" si="98"/>
        <v>0</v>
      </c>
      <c r="BJ306" s="15" t="s">
        <v>82</v>
      </c>
      <c r="BK306" s="156">
        <f t="shared" si="99"/>
        <v>0</v>
      </c>
      <c r="BL306" s="15" t="s">
        <v>485</v>
      </c>
      <c r="BM306" s="15" t="s">
        <v>776</v>
      </c>
    </row>
    <row r="307" spans="2:65" s="1" customFormat="1" ht="31.5" customHeight="1" x14ac:dyDescent="0.3">
      <c r="B307" s="29"/>
      <c r="C307" s="149" t="s">
        <v>777</v>
      </c>
      <c r="D307" s="149" t="s">
        <v>141</v>
      </c>
      <c r="E307" s="150" t="s">
        <v>778</v>
      </c>
      <c r="F307" s="219" t="s">
        <v>779</v>
      </c>
      <c r="G307" s="220"/>
      <c r="H307" s="220"/>
      <c r="I307" s="220"/>
      <c r="J307" s="151" t="s">
        <v>149</v>
      </c>
      <c r="K307" s="152">
        <v>56</v>
      </c>
      <c r="L307" s="221">
        <v>0</v>
      </c>
      <c r="M307" s="220"/>
      <c r="N307" s="221">
        <f t="shared" si="90"/>
        <v>0</v>
      </c>
      <c r="O307" s="220"/>
      <c r="P307" s="220"/>
      <c r="Q307" s="220"/>
      <c r="R307" s="31"/>
      <c r="T307" s="153" t="s">
        <v>18</v>
      </c>
      <c r="U307" s="38" t="s">
        <v>40</v>
      </c>
      <c r="V307" s="154">
        <v>0</v>
      </c>
      <c r="W307" s="154">
        <f t="shared" si="91"/>
        <v>0</v>
      </c>
      <c r="X307" s="154">
        <v>7.1500000000000001E-3</v>
      </c>
      <c r="Y307" s="154">
        <f t="shared" si="92"/>
        <v>0.40039999999999998</v>
      </c>
      <c r="Z307" s="154">
        <v>0</v>
      </c>
      <c r="AA307" s="155">
        <f t="shared" si="93"/>
        <v>0</v>
      </c>
      <c r="AR307" s="15" t="s">
        <v>485</v>
      </c>
      <c r="AT307" s="15" t="s">
        <v>141</v>
      </c>
      <c r="AU307" s="15" t="s">
        <v>80</v>
      </c>
      <c r="AY307" s="15" t="s">
        <v>140</v>
      </c>
      <c r="BE307" s="156">
        <f t="shared" si="94"/>
        <v>0</v>
      </c>
      <c r="BF307" s="156">
        <f t="shared" si="95"/>
        <v>0</v>
      </c>
      <c r="BG307" s="156">
        <f t="shared" si="96"/>
        <v>0</v>
      </c>
      <c r="BH307" s="156">
        <f t="shared" si="97"/>
        <v>0</v>
      </c>
      <c r="BI307" s="156">
        <f t="shared" si="98"/>
        <v>0</v>
      </c>
      <c r="BJ307" s="15" t="s">
        <v>82</v>
      </c>
      <c r="BK307" s="156">
        <f t="shared" si="99"/>
        <v>0</v>
      </c>
      <c r="BL307" s="15" t="s">
        <v>485</v>
      </c>
      <c r="BM307" s="15" t="s">
        <v>780</v>
      </c>
    </row>
    <row r="308" spans="2:65" s="1" customFormat="1" ht="57" customHeight="1" x14ac:dyDescent="0.3">
      <c r="B308" s="29"/>
      <c r="C308" s="149" t="s">
        <v>781</v>
      </c>
      <c r="D308" s="149" t="s">
        <v>141</v>
      </c>
      <c r="E308" s="150" t="s">
        <v>782</v>
      </c>
      <c r="F308" s="219" t="s">
        <v>783</v>
      </c>
      <c r="G308" s="220"/>
      <c r="H308" s="220"/>
      <c r="I308" s="220"/>
      <c r="J308" s="151" t="s">
        <v>179</v>
      </c>
      <c r="K308" s="152">
        <v>1.3759999999999999</v>
      </c>
      <c r="L308" s="221">
        <v>0</v>
      </c>
      <c r="M308" s="220"/>
      <c r="N308" s="221">
        <f t="shared" si="90"/>
        <v>0</v>
      </c>
      <c r="O308" s="220"/>
      <c r="P308" s="220"/>
      <c r="Q308" s="220"/>
      <c r="R308" s="31"/>
      <c r="T308" s="153" t="s">
        <v>18</v>
      </c>
      <c r="U308" s="38" t="s">
        <v>40</v>
      </c>
      <c r="V308" s="154">
        <v>0</v>
      </c>
      <c r="W308" s="154">
        <f t="shared" si="91"/>
        <v>0</v>
      </c>
      <c r="X308" s="154">
        <v>0</v>
      </c>
      <c r="Y308" s="154">
        <f t="shared" si="92"/>
        <v>0</v>
      </c>
      <c r="Z308" s="154">
        <v>0</v>
      </c>
      <c r="AA308" s="155">
        <f t="shared" si="93"/>
        <v>0</v>
      </c>
      <c r="AR308" s="15" t="s">
        <v>485</v>
      </c>
      <c r="AT308" s="15" t="s">
        <v>141</v>
      </c>
      <c r="AU308" s="15" t="s">
        <v>80</v>
      </c>
      <c r="AY308" s="15" t="s">
        <v>140</v>
      </c>
      <c r="BE308" s="156">
        <f t="shared" si="94"/>
        <v>0</v>
      </c>
      <c r="BF308" s="156">
        <f t="shared" si="95"/>
        <v>0</v>
      </c>
      <c r="BG308" s="156">
        <f t="shared" si="96"/>
        <v>0</v>
      </c>
      <c r="BH308" s="156">
        <f t="shared" si="97"/>
        <v>0</v>
      </c>
      <c r="BI308" s="156">
        <f t="shared" si="98"/>
        <v>0</v>
      </c>
      <c r="BJ308" s="15" t="s">
        <v>82</v>
      </c>
      <c r="BK308" s="156">
        <f t="shared" si="99"/>
        <v>0</v>
      </c>
      <c r="BL308" s="15" t="s">
        <v>485</v>
      </c>
      <c r="BM308" s="15" t="s">
        <v>784</v>
      </c>
    </row>
    <row r="309" spans="2:65" s="10" customFormat="1" ht="29.85" customHeight="1" x14ac:dyDescent="0.3">
      <c r="B309" s="138"/>
      <c r="C309" s="139"/>
      <c r="D309" s="148" t="s">
        <v>122</v>
      </c>
      <c r="E309" s="148"/>
      <c r="F309" s="148"/>
      <c r="G309" s="148"/>
      <c r="H309" s="148"/>
      <c r="I309" s="148"/>
      <c r="J309" s="148"/>
      <c r="K309" s="148"/>
      <c r="L309" s="148"/>
      <c r="M309" s="148"/>
      <c r="N309" s="230">
        <f>BK309</f>
        <v>0</v>
      </c>
      <c r="O309" s="231"/>
      <c r="P309" s="231"/>
      <c r="Q309" s="231"/>
      <c r="R309" s="141"/>
      <c r="T309" s="142"/>
      <c r="U309" s="139"/>
      <c r="V309" s="139"/>
      <c r="W309" s="143">
        <f>SUM(W310:W311)</f>
        <v>0</v>
      </c>
      <c r="X309" s="139"/>
      <c r="Y309" s="143">
        <f>SUM(Y310:Y311)</f>
        <v>0.15750813999999999</v>
      </c>
      <c r="Z309" s="139"/>
      <c r="AA309" s="144">
        <f>SUM(AA310:AA311)</f>
        <v>0</v>
      </c>
      <c r="AR309" s="145" t="s">
        <v>80</v>
      </c>
      <c r="AT309" s="146" t="s">
        <v>74</v>
      </c>
      <c r="AU309" s="146" t="s">
        <v>82</v>
      </c>
      <c r="AY309" s="145" t="s">
        <v>140</v>
      </c>
      <c r="BK309" s="147">
        <f>SUM(BK310:BK311)</f>
        <v>0</v>
      </c>
    </row>
    <row r="310" spans="2:65" s="1" customFormat="1" ht="44.25" customHeight="1" x14ac:dyDescent="0.3">
      <c r="B310" s="29"/>
      <c r="C310" s="149" t="s">
        <v>785</v>
      </c>
      <c r="D310" s="149" t="s">
        <v>141</v>
      </c>
      <c r="E310" s="150" t="s">
        <v>786</v>
      </c>
      <c r="F310" s="219" t="s">
        <v>787</v>
      </c>
      <c r="G310" s="220"/>
      <c r="H310" s="220"/>
      <c r="I310" s="220"/>
      <c r="J310" s="151" t="s">
        <v>149</v>
      </c>
      <c r="K310" s="152">
        <v>342.40899999999999</v>
      </c>
      <c r="L310" s="221">
        <v>0</v>
      </c>
      <c r="M310" s="220"/>
      <c r="N310" s="221">
        <f>ROUND(L310*K310,2)</f>
        <v>0</v>
      </c>
      <c r="O310" s="220"/>
      <c r="P310" s="220"/>
      <c r="Q310" s="220"/>
      <c r="R310" s="31"/>
      <c r="T310" s="153" t="s">
        <v>18</v>
      </c>
      <c r="U310" s="38" t="s">
        <v>40</v>
      </c>
      <c r="V310" s="154">
        <v>0</v>
      </c>
      <c r="W310" s="154">
        <f>V310*K310</f>
        <v>0</v>
      </c>
      <c r="X310" s="154">
        <v>2.0000000000000001E-4</v>
      </c>
      <c r="Y310" s="154">
        <f>X310*K310</f>
        <v>6.8481799999999995E-2</v>
      </c>
      <c r="Z310" s="154">
        <v>0</v>
      </c>
      <c r="AA310" s="155">
        <f>Z310*K310</f>
        <v>0</v>
      </c>
      <c r="AR310" s="15" t="s">
        <v>485</v>
      </c>
      <c r="AT310" s="15" t="s">
        <v>141</v>
      </c>
      <c r="AU310" s="15" t="s">
        <v>80</v>
      </c>
      <c r="AY310" s="15" t="s">
        <v>140</v>
      </c>
      <c r="BE310" s="156">
        <f>IF(U310="základní",N310,0)</f>
        <v>0</v>
      </c>
      <c r="BF310" s="156">
        <f>IF(U310="snížená",N310,0)</f>
        <v>0</v>
      </c>
      <c r="BG310" s="156">
        <f>IF(U310="zákl. přenesená",N310,0)</f>
        <v>0</v>
      </c>
      <c r="BH310" s="156">
        <f>IF(U310="sníž. přenesená",N310,0)</f>
        <v>0</v>
      </c>
      <c r="BI310" s="156">
        <f>IF(U310="nulová",N310,0)</f>
        <v>0</v>
      </c>
      <c r="BJ310" s="15" t="s">
        <v>82</v>
      </c>
      <c r="BK310" s="156">
        <f>ROUND(L310*K310,2)</f>
        <v>0</v>
      </c>
      <c r="BL310" s="15" t="s">
        <v>485</v>
      </c>
      <c r="BM310" s="15" t="s">
        <v>788</v>
      </c>
    </row>
    <row r="311" spans="2:65" s="1" customFormat="1" ht="57" customHeight="1" x14ac:dyDescent="0.3">
      <c r="B311" s="29"/>
      <c r="C311" s="149" t="s">
        <v>789</v>
      </c>
      <c r="D311" s="149" t="s">
        <v>141</v>
      </c>
      <c r="E311" s="150" t="s">
        <v>790</v>
      </c>
      <c r="F311" s="219" t="s">
        <v>791</v>
      </c>
      <c r="G311" s="220"/>
      <c r="H311" s="220"/>
      <c r="I311" s="220"/>
      <c r="J311" s="151" t="s">
        <v>149</v>
      </c>
      <c r="K311" s="152">
        <v>342.40899999999999</v>
      </c>
      <c r="L311" s="221">
        <v>0</v>
      </c>
      <c r="M311" s="220"/>
      <c r="N311" s="221">
        <f>ROUND(L311*K311,2)</f>
        <v>0</v>
      </c>
      <c r="O311" s="220"/>
      <c r="P311" s="220"/>
      <c r="Q311" s="220"/>
      <c r="R311" s="31"/>
      <c r="T311" s="153" t="s">
        <v>18</v>
      </c>
      <c r="U311" s="38" t="s">
        <v>40</v>
      </c>
      <c r="V311" s="154">
        <v>0</v>
      </c>
      <c r="W311" s="154">
        <f>V311*K311</f>
        <v>0</v>
      </c>
      <c r="X311" s="154">
        <v>2.5999999999999998E-4</v>
      </c>
      <c r="Y311" s="154">
        <f>X311*K311</f>
        <v>8.9026339999999995E-2</v>
      </c>
      <c r="Z311" s="154">
        <v>0</v>
      </c>
      <c r="AA311" s="155">
        <f>Z311*K311</f>
        <v>0</v>
      </c>
      <c r="AR311" s="15" t="s">
        <v>485</v>
      </c>
      <c r="AT311" s="15" t="s">
        <v>141</v>
      </c>
      <c r="AU311" s="15" t="s">
        <v>80</v>
      </c>
      <c r="AY311" s="15" t="s">
        <v>140</v>
      </c>
      <c r="BE311" s="156">
        <f>IF(U311="základní",N311,0)</f>
        <v>0</v>
      </c>
      <c r="BF311" s="156">
        <f>IF(U311="snížená",N311,0)</f>
        <v>0</v>
      </c>
      <c r="BG311" s="156">
        <f>IF(U311="zákl. přenesená",N311,0)</f>
        <v>0</v>
      </c>
      <c r="BH311" s="156">
        <f>IF(U311="sníž. přenesená",N311,0)</f>
        <v>0</v>
      </c>
      <c r="BI311" s="156">
        <f>IF(U311="nulová",N311,0)</f>
        <v>0</v>
      </c>
      <c r="BJ311" s="15" t="s">
        <v>82</v>
      </c>
      <c r="BK311" s="156">
        <f>ROUND(L311*K311,2)</f>
        <v>0</v>
      </c>
      <c r="BL311" s="15" t="s">
        <v>485</v>
      </c>
      <c r="BM311" s="15" t="s">
        <v>792</v>
      </c>
    </row>
    <row r="312" spans="2:65" s="10" customFormat="1" ht="37.35" customHeight="1" x14ac:dyDescent="0.35">
      <c r="B312" s="138"/>
      <c r="C312" s="139"/>
      <c r="D312" s="140" t="s">
        <v>123</v>
      </c>
      <c r="E312" s="140"/>
      <c r="F312" s="140"/>
      <c r="G312" s="140"/>
      <c r="H312" s="140"/>
      <c r="I312" s="140"/>
      <c r="J312" s="140"/>
      <c r="K312" s="140"/>
      <c r="L312" s="140"/>
      <c r="M312" s="140"/>
      <c r="N312" s="232">
        <f>BK312</f>
        <v>0</v>
      </c>
      <c r="O312" s="233"/>
      <c r="P312" s="233"/>
      <c r="Q312" s="233"/>
      <c r="R312" s="141"/>
      <c r="T312" s="142"/>
      <c r="U312" s="139"/>
      <c r="V312" s="139"/>
      <c r="W312" s="143">
        <f>W313</f>
        <v>0</v>
      </c>
      <c r="X312" s="139"/>
      <c r="Y312" s="143">
        <f>Y313</f>
        <v>0</v>
      </c>
      <c r="Z312" s="139"/>
      <c r="AA312" s="144">
        <f>AA313</f>
        <v>0</v>
      </c>
      <c r="AR312" s="145" t="s">
        <v>793</v>
      </c>
      <c r="AT312" s="146" t="s">
        <v>74</v>
      </c>
      <c r="AU312" s="146" t="s">
        <v>75</v>
      </c>
      <c r="AY312" s="145" t="s">
        <v>140</v>
      </c>
      <c r="BK312" s="147">
        <f>BK313</f>
        <v>0</v>
      </c>
    </row>
    <row r="313" spans="2:65" s="10" customFormat="1" ht="19.899999999999999" customHeight="1" x14ac:dyDescent="0.3">
      <c r="B313" s="138"/>
      <c r="C313" s="139"/>
      <c r="D313" s="148" t="s">
        <v>124</v>
      </c>
      <c r="E313" s="148"/>
      <c r="F313" s="148"/>
      <c r="G313" s="148"/>
      <c r="H313" s="148"/>
      <c r="I313" s="148"/>
      <c r="J313" s="148"/>
      <c r="K313" s="148"/>
      <c r="L313" s="148"/>
      <c r="M313" s="148"/>
      <c r="N313" s="228">
        <f>BK313</f>
        <v>0</v>
      </c>
      <c r="O313" s="229"/>
      <c r="P313" s="229"/>
      <c r="Q313" s="229"/>
      <c r="R313" s="141"/>
      <c r="T313" s="142"/>
      <c r="U313" s="139"/>
      <c r="V313" s="139"/>
      <c r="W313" s="143">
        <f>W314</f>
        <v>0</v>
      </c>
      <c r="X313" s="139"/>
      <c r="Y313" s="143">
        <f>Y314</f>
        <v>0</v>
      </c>
      <c r="Z313" s="139"/>
      <c r="AA313" s="144">
        <f>AA314</f>
        <v>0</v>
      </c>
      <c r="AR313" s="145" t="s">
        <v>793</v>
      </c>
      <c r="AT313" s="146" t="s">
        <v>74</v>
      </c>
      <c r="AU313" s="146" t="s">
        <v>82</v>
      </c>
      <c r="AY313" s="145" t="s">
        <v>140</v>
      </c>
      <c r="BK313" s="147">
        <f>BK314</f>
        <v>0</v>
      </c>
    </row>
    <row r="314" spans="2:65" s="1" customFormat="1" ht="31.5" customHeight="1" x14ac:dyDescent="0.3">
      <c r="B314" s="29"/>
      <c r="C314" s="149" t="s">
        <v>794</v>
      </c>
      <c r="D314" s="149" t="s">
        <v>141</v>
      </c>
      <c r="E314" s="150" t="s">
        <v>795</v>
      </c>
      <c r="F314" s="219" t="s">
        <v>796</v>
      </c>
      <c r="G314" s="220"/>
      <c r="H314" s="220"/>
      <c r="I314" s="220"/>
      <c r="J314" s="151" t="s">
        <v>435</v>
      </c>
      <c r="K314" s="152">
        <v>1</v>
      </c>
      <c r="L314" s="221">
        <v>0</v>
      </c>
      <c r="M314" s="220"/>
      <c r="N314" s="221">
        <f>ROUND(L314*K314,2)</f>
        <v>0</v>
      </c>
      <c r="O314" s="220"/>
      <c r="P314" s="220"/>
      <c r="Q314" s="220"/>
      <c r="R314" s="31"/>
      <c r="T314" s="153" t="s">
        <v>18</v>
      </c>
      <c r="U314" s="161" t="s">
        <v>40</v>
      </c>
      <c r="V314" s="162">
        <v>0</v>
      </c>
      <c r="W314" s="162">
        <f>V314*K314</f>
        <v>0</v>
      </c>
      <c r="X314" s="162">
        <v>0</v>
      </c>
      <c r="Y314" s="162">
        <f>X314*K314</f>
        <v>0</v>
      </c>
      <c r="Z314" s="162">
        <v>0</v>
      </c>
      <c r="AA314" s="163">
        <f>Z314*K314</f>
        <v>0</v>
      </c>
      <c r="AR314" s="15" t="s">
        <v>797</v>
      </c>
      <c r="AT314" s="15" t="s">
        <v>141</v>
      </c>
      <c r="AU314" s="15" t="s">
        <v>80</v>
      </c>
      <c r="AY314" s="15" t="s">
        <v>140</v>
      </c>
      <c r="BE314" s="156">
        <f>IF(U314="základní",N314,0)</f>
        <v>0</v>
      </c>
      <c r="BF314" s="156">
        <f>IF(U314="snížená",N314,0)</f>
        <v>0</v>
      </c>
      <c r="BG314" s="156">
        <f>IF(U314="zákl. přenesená",N314,0)</f>
        <v>0</v>
      </c>
      <c r="BH314" s="156">
        <f>IF(U314="sníž. přenesená",N314,0)</f>
        <v>0</v>
      </c>
      <c r="BI314" s="156">
        <f>IF(U314="nulová",N314,0)</f>
        <v>0</v>
      </c>
      <c r="BJ314" s="15" t="s">
        <v>82</v>
      </c>
      <c r="BK314" s="156">
        <f>ROUND(L314*K314,2)</f>
        <v>0</v>
      </c>
      <c r="BL314" s="15" t="s">
        <v>797</v>
      </c>
      <c r="BM314" s="15" t="s">
        <v>798</v>
      </c>
    </row>
    <row r="315" spans="2:65" s="1" customFormat="1" ht="6.95" customHeight="1" x14ac:dyDescent="0.3">
      <c r="B315" s="53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5"/>
    </row>
  </sheetData>
  <mergeCells count="591">
    <mergeCell ref="H1:K1"/>
    <mergeCell ref="S2:AC2"/>
    <mergeCell ref="N223:Q223"/>
    <mergeCell ref="N224:Q224"/>
    <mergeCell ref="N240:Q240"/>
    <mergeCell ref="N256:Q256"/>
    <mergeCell ref="N270:Q270"/>
    <mergeCell ref="N276:Q276"/>
    <mergeCell ref="N286:Q286"/>
    <mergeCell ref="N300:Q300"/>
    <mergeCell ref="N309:Q309"/>
    <mergeCell ref="F310:I310"/>
    <mergeCell ref="L310:M310"/>
    <mergeCell ref="N310:Q310"/>
    <mergeCell ref="F311:I311"/>
    <mergeCell ref="L311:M311"/>
    <mergeCell ref="N311:Q311"/>
    <mergeCell ref="F314:I314"/>
    <mergeCell ref="L314:M314"/>
    <mergeCell ref="N314:Q314"/>
    <mergeCell ref="N312:Q312"/>
    <mergeCell ref="N313:Q313"/>
    <mergeCell ref="F306:I306"/>
    <mergeCell ref="L306:M306"/>
    <mergeCell ref="N306:Q306"/>
    <mergeCell ref="F307:I307"/>
    <mergeCell ref="L307:M307"/>
    <mergeCell ref="N307:Q307"/>
    <mergeCell ref="F308:I308"/>
    <mergeCell ref="L308:M308"/>
    <mergeCell ref="N308:Q308"/>
    <mergeCell ref="F303:I303"/>
    <mergeCell ref="L303:M303"/>
    <mergeCell ref="N303:Q303"/>
    <mergeCell ref="F304:I304"/>
    <mergeCell ref="L304:M304"/>
    <mergeCell ref="N304:Q304"/>
    <mergeCell ref="F305:I305"/>
    <mergeCell ref="L305:M305"/>
    <mergeCell ref="N305:Q305"/>
    <mergeCell ref="F299:I299"/>
    <mergeCell ref="L299:M299"/>
    <mergeCell ref="N299:Q299"/>
    <mergeCell ref="F301:I301"/>
    <mergeCell ref="L301:M301"/>
    <mergeCell ref="N301:Q301"/>
    <mergeCell ref="F302:I302"/>
    <mergeCell ref="L302:M302"/>
    <mergeCell ref="N302:Q302"/>
    <mergeCell ref="F296:I296"/>
    <mergeCell ref="L296:M296"/>
    <mergeCell ref="N296:Q296"/>
    <mergeCell ref="F297:I297"/>
    <mergeCell ref="L297:M297"/>
    <mergeCell ref="N297:Q297"/>
    <mergeCell ref="F298:I298"/>
    <mergeCell ref="L298:M298"/>
    <mergeCell ref="N298:Q298"/>
    <mergeCell ref="F293:I293"/>
    <mergeCell ref="L293:M293"/>
    <mergeCell ref="N293:Q293"/>
    <mergeCell ref="F294:I294"/>
    <mergeCell ref="L294:M294"/>
    <mergeCell ref="N294:Q294"/>
    <mergeCell ref="F295:I295"/>
    <mergeCell ref="L295:M295"/>
    <mergeCell ref="N295:Q295"/>
    <mergeCell ref="F290:I290"/>
    <mergeCell ref="L290:M290"/>
    <mergeCell ref="N290:Q290"/>
    <mergeCell ref="F291:I291"/>
    <mergeCell ref="L291:M291"/>
    <mergeCell ref="N291:Q291"/>
    <mergeCell ref="F292:I292"/>
    <mergeCell ref="L292:M292"/>
    <mergeCell ref="N292:Q292"/>
    <mergeCell ref="F287:I287"/>
    <mergeCell ref="L287:M287"/>
    <mergeCell ref="N287:Q287"/>
    <mergeCell ref="F288:I288"/>
    <mergeCell ref="L288:M288"/>
    <mergeCell ref="N288:Q288"/>
    <mergeCell ref="F289:I289"/>
    <mergeCell ref="L289:M289"/>
    <mergeCell ref="N289:Q289"/>
    <mergeCell ref="F283:I283"/>
    <mergeCell ref="L283:M283"/>
    <mergeCell ref="N283:Q283"/>
    <mergeCell ref="F284:I284"/>
    <mergeCell ref="L284:M284"/>
    <mergeCell ref="N284:Q284"/>
    <mergeCell ref="F285:I285"/>
    <mergeCell ref="L285:M285"/>
    <mergeCell ref="N285:Q285"/>
    <mergeCell ref="F280:I280"/>
    <mergeCell ref="L280:M280"/>
    <mergeCell ref="N280:Q280"/>
    <mergeCell ref="F281:I281"/>
    <mergeCell ref="L281:M281"/>
    <mergeCell ref="N281:Q281"/>
    <mergeCell ref="F282:I282"/>
    <mergeCell ref="L282:M282"/>
    <mergeCell ref="N282:Q282"/>
    <mergeCell ref="F277:I277"/>
    <mergeCell ref="L277:M277"/>
    <mergeCell ref="N277:Q277"/>
    <mergeCell ref="F278:I278"/>
    <mergeCell ref="L278:M278"/>
    <mergeCell ref="N278:Q278"/>
    <mergeCell ref="F279:I279"/>
    <mergeCell ref="L279:M279"/>
    <mergeCell ref="N279:Q279"/>
    <mergeCell ref="F273:I273"/>
    <mergeCell ref="L273:M273"/>
    <mergeCell ref="N273:Q273"/>
    <mergeCell ref="F274:I274"/>
    <mergeCell ref="L274:M274"/>
    <mergeCell ref="N274:Q274"/>
    <mergeCell ref="F275:I275"/>
    <mergeCell ref="L275:M275"/>
    <mergeCell ref="N275:Q275"/>
    <mergeCell ref="F269:I269"/>
    <mergeCell ref="L269:M269"/>
    <mergeCell ref="N269:Q269"/>
    <mergeCell ref="F271:I271"/>
    <mergeCell ref="L271:M271"/>
    <mergeCell ref="N271:Q271"/>
    <mergeCell ref="F272:I272"/>
    <mergeCell ref="L272:M272"/>
    <mergeCell ref="N272:Q272"/>
    <mergeCell ref="F266:I266"/>
    <mergeCell ref="L266:M266"/>
    <mergeCell ref="N266:Q266"/>
    <mergeCell ref="F267:I267"/>
    <mergeCell ref="L267:M267"/>
    <mergeCell ref="N267:Q267"/>
    <mergeCell ref="F268:I268"/>
    <mergeCell ref="L268:M268"/>
    <mergeCell ref="N268:Q268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60:I260"/>
    <mergeCell ref="L260:M260"/>
    <mergeCell ref="N260:Q260"/>
    <mergeCell ref="F261:I261"/>
    <mergeCell ref="L261:M261"/>
    <mergeCell ref="N261:Q261"/>
    <mergeCell ref="F262:I262"/>
    <mergeCell ref="L262:M262"/>
    <mergeCell ref="N262:Q262"/>
    <mergeCell ref="F257:I257"/>
    <mergeCell ref="L257:M257"/>
    <mergeCell ref="N257:Q257"/>
    <mergeCell ref="F258:I258"/>
    <mergeCell ref="L258:M258"/>
    <mergeCell ref="N258:Q258"/>
    <mergeCell ref="F259:I259"/>
    <mergeCell ref="L259:M259"/>
    <mergeCell ref="N259:Q259"/>
    <mergeCell ref="F253:I253"/>
    <mergeCell ref="L253:M253"/>
    <mergeCell ref="N253:Q253"/>
    <mergeCell ref="F254:I254"/>
    <mergeCell ref="L254:M254"/>
    <mergeCell ref="N254:Q254"/>
    <mergeCell ref="F255:I255"/>
    <mergeCell ref="L255:M255"/>
    <mergeCell ref="N255:Q255"/>
    <mergeCell ref="F250:I250"/>
    <mergeCell ref="L250:M250"/>
    <mergeCell ref="N250:Q250"/>
    <mergeCell ref="F251:I251"/>
    <mergeCell ref="L251:M251"/>
    <mergeCell ref="N251:Q251"/>
    <mergeCell ref="F252:I252"/>
    <mergeCell ref="L252:M252"/>
    <mergeCell ref="N252:Q252"/>
    <mergeCell ref="F247:I247"/>
    <mergeCell ref="L247:M247"/>
    <mergeCell ref="N247:Q247"/>
    <mergeCell ref="F248:I248"/>
    <mergeCell ref="L248:M248"/>
    <mergeCell ref="N248:Q248"/>
    <mergeCell ref="F249:I249"/>
    <mergeCell ref="L249:M249"/>
    <mergeCell ref="N249:Q249"/>
    <mergeCell ref="F244:I244"/>
    <mergeCell ref="L244:M244"/>
    <mergeCell ref="N244:Q244"/>
    <mergeCell ref="F245:I245"/>
    <mergeCell ref="L245:M245"/>
    <mergeCell ref="N245:Q245"/>
    <mergeCell ref="F246:I246"/>
    <mergeCell ref="L246:M246"/>
    <mergeCell ref="N246:Q246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19:I219"/>
    <mergeCell ref="L219:M219"/>
    <mergeCell ref="N219:Q219"/>
    <mergeCell ref="F220:I220"/>
    <mergeCell ref="L220:M220"/>
    <mergeCell ref="N220:Q220"/>
    <mergeCell ref="F222:I222"/>
    <mergeCell ref="L222:M222"/>
    <mergeCell ref="N222:Q222"/>
    <mergeCell ref="N221:Q221"/>
    <mergeCell ref="F215:I215"/>
    <mergeCell ref="L215:M215"/>
    <mergeCell ref="N215:Q215"/>
    <mergeCell ref="F217:I217"/>
    <mergeCell ref="L217:M217"/>
    <mergeCell ref="N217:Q217"/>
    <mergeCell ref="F218:I218"/>
    <mergeCell ref="L218:M218"/>
    <mergeCell ref="N218:Q218"/>
    <mergeCell ref="N216:Q216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84:I184"/>
    <mergeCell ref="L184:M184"/>
    <mergeCell ref="N184:Q184"/>
    <mergeCell ref="F186:I186"/>
    <mergeCell ref="L186:M186"/>
    <mergeCell ref="N186:Q186"/>
    <mergeCell ref="F187:I187"/>
    <mergeCell ref="L187:M187"/>
    <mergeCell ref="N187:Q187"/>
    <mergeCell ref="N185:Q185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2:I162"/>
    <mergeCell ref="L162:M162"/>
    <mergeCell ref="N162:Q162"/>
    <mergeCell ref="F163:I163"/>
    <mergeCell ref="L163:M163"/>
    <mergeCell ref="N163:Q163"/>
    <mergeCell ref="F165:I165"/>
    <mergeCell ref="L165:M165"/>
    <mergeCell ref="N165:Q165"/>
    <mergeCell ref="N164:Q164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46:I146"/>
    <mergeCell ref="L146:M146"/>
    <mergeCell ref="N146:Q146"/>
    <mergeCell ref="F147:I147"/>
    <mergeCell ref="L147:M147"/>
    <mergeCell ref="N147:Q147"/>
    <mergeCell ref="F149:I149"/>
    <mergeCell ref="L149:M149"/>
    <mergeCell ref="N149:Q149"/>
    <mergeCell ref="N148:Q148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M126:Q126"/>
    <mergeCell ref="F128:I128"/>
    <mergeCell ref="L128:M128"/>
    <mergeCell ref="N128:Q128"/>
    <mergeCell ref="F132:I132"/>
    <mergeCell ref="L132:M132"/>
    <mergeCell ref="N132:Q132"/>
    <mergeCell ref="F133:I133"/>
    <mergeCell ref="L133:M133"/>
    <mergeCell ref="N133:Q133"/>
    <mergeCell ref="N129:Q129"/>
    <mergeCell ref="N130:Q130"/>
    <mergeCell ref="N131:Q131"/>
    <mergeCell ref="N107:Q107"/>
    <mergeCell ref="N109:Q109"/>
    <mergeCell ref="L111:Q111"/>
    <mergeCell ref="C117:Q117"/>
    <mergeCell ref="F119:P119"/>
    <mergeCell ref="F120:P120"/>
    <mergeCell ref="F121:P121"/>
    <mergeCell ref="M123:P123"/>
    <mergeCell ref="M125:Q125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pageMargins left="0.58333330000000005" right="0.58333330000000005" top="0.5" bottom="0.46666669999999999" header="0" footer="0"/>
  <pageSetup blackAndWhite="1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stavby</vt:lpstr>
      <vt:lpstr>a-a-0 - ZŠ Smetanova 460,...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IvanaSmolová-PC\Ivana Smolová</dc:creator>
  <cp:lastModifiedBy>Sobek Jaromír</cp:lastModifiedBy>
  <dcterms:created xsi:type="dcterms:W3CDTF">2019-10-24T20:14:18Z</dcterms:created>
  <dcterms:modified xsi:type="dcterms:W3CDTF">2019-10-25T05:29:28Z</dcterms:modified>
</cp:coreProperties>
</file>